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0" yWindow="0" windowWidth="38400" windowHeight="17625" activeTab="5"/>
  </bookViews>
  <sheets>
    <sheet name="FY 13-14" sheetId="6" r:id="rId1"/>
    <sheet name="FY 14-15" sheetId="7" r:id="rId2"/>
    <sheet name="FY 15-16" sheetId="8" r:id="rId3"/>
    <sheet name="FY 16-17" sheetId="12" r:id="rId4"/>
    <sheet name="FY 17-18" sheetId="14" r:id="rId5"/>
    <sheet name="FY 18-19 SM version" sheetId="5" r:id="rId6"/>
    <sheet name="SCWA Version AGENCY BALANCES" sheetId="4" r:id="rId7"/>
  </sheets>
  <definedNames>
    <definedName name="_xlnm.Print_Area" localSheetId="0">'FY 13-14'!$A$1:$I$18</definedName>
    <definedName name="_xlnm.Print_Area" localSheetId="1">'FY 14-15'!$A$1:$I$22</definedName>
    <definedName name="_xlnm.Print_Area" localSheetId="2">'FY 15-16'!$A$1:$I$22</definedName>
    <definedName name="_xlnm.Print_Area" localSheetId="3">'FY 16-17'!$A$1:$I$27</definedName>
    <definedName name="_xlnm.Print_Area" localSheetId="4">'FY 17-18'!$A$1:$I$35</definedName>
    <definedName name="_xlnm.Print_Area" localSheetId="5">'FY 18-19 SM version'!$A$2:$I$32</definedName>
    <definedName name="_xlnm.Print_Area" localSheetId="6">'SCWA Version AGENCY BALANCES'!$A$1:$L$65</definedName>
  </definedNames>
  <calcPr calcId="181029"/>
</workbook>
</file>

<file path=xl/sharedStrings.xml><?xml version="1.0" encoding="utf-8"?>
<sst xmlns="http://schemas.openxmlformats.org/spreadsheetml/2006/main" count="332" uniqueCount="138">
  <si>
    <t>1</t>
  </si>
  <si>
    <t>YOLO COUNTY RCD - WESTSIDE SAC IRWMP ASMIN ASSISTANCE: SEP - DEC 2013</t>
  </si>
  <si>
    <t>2</t>
  </si>
  <si>
    <t>YOLO COUNTY RCD - WESTSIDE SAC IRWMP ASMIN ASSISTANCE: JAN - MAR 2014</t>
  </si>
  <si>
    <t>3</t>
  </si>
  <si>
    <t>YOLO COUNTY RCD - WESTSIDE SAC IRWMP ASMIN ASSISTANCE: APR - JUNE 2014</t>
  </si>
  <si>
    <t>4</t>
  </si>
  <si>
    <t>YOLO COUNTY RCD - WESTSIDE SAC IRWMP ADMIN ASSISTANCE: JULY - SEPT 2014</t>
  </si>
  <si>
    <t>IRWMP NOV 2014</t>
  </si>
  <si>
    <t>24.01-1</t>
  </si>
  <si>
    <t>MCCORD ENVIRONMENTAL, INC. - USEPA BROWNFIELDS PROGRAM-COALITION ASSESSMENT GRANT - NOV 2014</t>
  </si>
  <si>
    <t>24.01-2</t>
  </si>
  <si>
    <t>MCCORD ENVIRONMENTAL, INC. - USEPA BROWNFIELDS PROGRAM-COALITION ASSESSMENT GRANT - DEC 2014</t>
  </si>
  <si>
    <t>5</t>
  </si>
  <si>
    <t>YOLO COUNTY RCD - WESTSIDE SAC IRWMP ADMIN ASSISTANCE: OCT - DEC 2014</t>
  </si>
  <si>
    <t>6: 1.1.15 - 4.4.15</t>
  </si>
  <si>
    <t>YOLO COUNTY RCD - WESTSIDE SAC IRWMP ADMIN ASSISTANCE: JAN - MAR 2015</t>
  </si>
  <si>
    <t>EPA GRANT 2015</t>
  </si>
  <si>
    <t>GOVERNMENT CONTRACT REGISTRATI - ELIGIBILITY FOR FEDERAL GRANTS</t>
  </si>
  <si>
    <t>4.1.15 - 6.30.15</t>
  </si>
  <si>
    <t>YOLO COUNTY RCD - WESTSIDE SAC IRWMP ADMIN ASSISTANCE: APR - JUN 2015</t>
  </si>
  <si>
    <t>Solano County Water Agency</t>
  </si>
  <si>
    <t>Total</t>
  </si>
  <si>
    <t>Total Expenditures</t>
  </si>
  <si>
    <t>LAKE COUNTY WATER RESOURCES</t>
  </si>
  <si>
    <t>NAPA COUNTY PUBLIC WORKS</t>
  </si>
  <si>
    <t>WATER RESOURCES ASSOC OF YOLO</t>
  </si>
  <si>
    <t>INVOICE AMOUNT</t>
  </si>
  <si>
    <t>INVOICE DATE</t>
  </si>
  <si>
    <t>INVOICE</t>
  </si>
  <si>
    <t>Contributions</t>
  </si>
  <si>
    <t>Expenditures</t>
  </si>
  <si>
    <t xml:space="preserve">IRWMP NOV 2013 </t>
  </si>
  <si>
    <t>DEPOSIT DATE</t>
  </si>
  <si>
    <t>Total Contributions</t>
  </si>
  <si>
    <t>REMAINING BALANCE</t>
  </si>
  <si>
    <t>YOLO COUNTY RCD - WESTSIDE SAC IRWMP ADMIN ASSISTANCE: JULY - SEPT 2015</t>
  </si>
  <si>
    <t>7.1.15 - 9.30.15</t>
  </si>
  <si>
    <t>YOLO COUNTY RCD - WESTSIDE SAC IRWMP ADMIN ASSISTANCE: OCT - DEC 2015</t>
  </si>
  <si>
    <t>10.1.15 - 12.31.15</t>
  </si>
  <si>
    <t>IRWMP  BY2015-2016</t>
  </si>
  <si>
    <t>1.1.16 - 3.31.16</t>
  </si>
  <si>
    <t>YOLO COUNTY RCD - WESTSIDE SAC IRWMP ADMIN ASSISTANCE: JAN - MAR 2016</t>
  </si>
  <si>
    <t>CITY OF WINTERS - WESTSIDE SAC IRWMP SMALL GRANT PROGRAM</t>
  </si>
  <si>
    <t>11</t>
  </si>
  <si>
    <t>YOLO COUNTY RCD - WESTSIDE SAC IRWMP ADMIN ASSISTANCE: APR - JUN 2016</t>
  </si>
  <si>
    <t>SCHEDULE OF DEPOSITS RECEIVED - WESTSIDE IRWMP</t>
  </si>
  <si>
    <t>2110SC</t>
  </si>
  <si>
    <t>582</t>
  </si>
  <si>
    <t>CACHE CREEK CONSERVANCY - WESTSIDE SAC IRWMP SMALL GRANT PROGRAM-IMPLEMENTATION OF CACHE CREEK RESOURCE MGT PLAN</t>
  </si>
  <si>
    <t>IRWMP BY 2016-2017</t>
  </si>
  <si>
    <t>BANK OF THE WEST - GO DADDY - RENEWAL</t>
  </si>
  <si>
    <t>LEE JUL 2016</t>
  </si>
  <si>
    <t>2016 CREEK CLEANUP</t>
  </si>
  <si>
    <t>PUTAH CREEK COUNCIL - WESTSIDE SAC IRWMP SMALL GRANT - 2016 PUTAH CREEK FALL CLEANUP</t>
  </si>
  <si>
    <t>LAKE COUNTY RESOURCE CONSERVAT - GOAT'S RUE NOXIOUS WEED MGT PROJECT - 9/1/16 - 12/31/16</t>
  </si>
  <si>
    <t>YOLO COUNTY RCD - WESTSIDE SAC IRWMP ADMIN ASSISTANCE: 10/1/16-12/31/16</t>
  </si>
  <si>
    <t>13</t>
  </si>
  <si>
    <t>YOLO COUNTY RCD - WESTSIDE SAC IRWMP ADMIN ASSISTANCE: JULY - SEPT 2016</t>
  </si>
  <si>
    <t>12</t>
  </si>
  <si>
    <t>YOLO COUNTY RCD - WESTSIDE SAC IRWMP ADMIN ASSISTANCE: JAN - MAR 2017</t>
  </si>
  <si>
    <t>14</t>
  </si>
  <si>
    <t>LAKE COUNTY RESOURCE CONSERVAT - GOAT'S RUE NOXIOUS WEED MGT PROJECT -04/01/17 - 06/30/17 -  SCWA SHARE</t>
  </si>
  <si>
    <t>6/30/17</t>
  </si>
  <si>
    <t>SCWA UNFUNDED CONTRIBUTION 2013    FUNDED 7/1/17</t>
  </si>
  <si>
    <t>SCWA UNFUNDED CONTRIBUTION 2014    FUNDED 7/1/17</t>
  </si>
  <si>
    <t>SCWA UNFUNDED CONTRIBUTION 2015/16    FUNDED 7/1/17</t>
  </si>
  <si>
    <t>IRWMP BY 2017-2018</t>
  </si>
  <si>
    <t>YOLO COUNTY FLOOD CONTROL &amp; WA - IRWM 2015  GRANT IMPLEMETATION  31/16 - 4/30/17 - WESTSIDE  PASS THRU EXPENSE</t>
  </si>
  <si>
    <t>SOLANO RESOURCE CONSERVATION D - DRY ARROYO CREEK CONSTRUCTION</t>
  </si>
  <si>
    <t>2017.0509</t>
  </si>
  <si>
    <t>1140</t>
  </si>
  <si>
    <t>15</t>
  </si>
  <si>
    <t xml:space="preserve">YOLO COUNTY RCD - WESTSIDE SAC IRWMP ADMIN ASSISTANCE: APR - JUN 2017 - </t>
  </si>
  <si>
    <t>LAKE COUNTY RESOURCE CONSERVAT - GOAT'S RUE NOXIOUS WEED MGT PROJECT -1/1/17-3/31/17</t>
  </si>
  <si>
    <t>LAKE COUNTY WATERSHED PROTECTI - QUAGGA MUSSEL BOAT DISPLAY</t>
  </si>
  <si>
    <t>#1</t>
  </si>
  <si>
    <t>DEPT OF WATER RESOURCES - IRWM WESTSIDE PASS-THRU YOLO COUNTY FLOOD CONTROL - NO RETENTION  6.30.17 #3</t>
  </si>
  <si>
    <t>IRWM W #4600011493</t>
  </si>
  <si>
    <t>YOLO COUNTY RCD - WESTSIDE SAC IRWMP ADMIN  7/01/17 - 9/30/17</t>
  </si>
  <si>
    <t>10/11/17</t>
  </si>
  <si>
    <t>KENNEDY/JENKS CONSULTANTS - WESTSIDE IRWMP ASSISTANCE - DEC 2017</t>
  </si>
  <si>
    <t>LAKE COUNTY RESOURCE CONSERVAT - GOAT'S RUE NOXIOUS WEED MGT PROJECT -7/1/17 - 1/31/2018-  SCWA SHARE</t>
  </si>
  <si>
    <t>118989</t>
  </si>
  <si>
    <t>YOLO COUNTY RCD - WESTSIDE SAC IRWMP ADMIN  10/1/17-12/31/17</t>
  </si>
  <si>
    <t>01/08/18</t>
  </si>
  <si>
    <t>17</t>
  </si>
  <si>
    <t>119709</t>
  </si>
  <si>
    <t>KENNEDY/JENKS CONSULTANTS - WESTSIDE IRWMP ASSISTANCE - JAN 2018</t>
  </si>
  <si>
    <t>03/15/18</t>
  </si>
  <si>
    <t>Adopt A Flat</t>
  </si>
  <si>
    <t>PUTAH CREEK COUNCIL - WESTSIDE SAC IRWMP SMALL GRANT - ADOPT-A-FLAT  JAN-SEPT 2017-</t>
  </si>
  <si>
    <t>120537</t>
  </si>
  <si>
    <t>KENNEDY/JENKS CONSULTANTS - WESTSIDE IRWMP ASSISTANCE - FEB 2018</t>
  </si>
  <si>
    <t>YOLO COUNTY RCD - WESTSIDE SAC IRWMP ADMIN  1/1/18-3/31/18</t>
  </si>
  <si>
    <t>KENNEDY/JENKS CONSULTANTS - WESTSIDE IRWMP ASSISTANCE - MAR 2018</t>
  </si>
  <si>
    <t>18</t>
  </si>
  <si>
    <t>121047</t>
  </si>
  <si>
    <t>KENNEDY/JENKS CONSULTANTS - WESTSIDE IRWMP ASSISTANCE - APR 2018</t>
  </si>
  <si>
    <t>121908</t>
  </si>
  <si>
    <t>IRWMP BY 2018-2019</t>
  </si>
  <si>
    <t>122845</t>
  </si>
  <si>
    <t>PJ</t>
  </si>
  <si>
    <t>KENNEDY/JENKS CONSULTANTS - WESTSIDE IRWMP ASSISTANCE - may 2018</t>
  </si>
  <si>
    <t>19</t>
  </si>
  <si>
    <t>YOLO COUNTY RCD - WESTSIDE SAC IRWMP ADMIN  4/1/18-6/30/18</t>
  </si>
  <si>
    <t>123669</t>
  </si>
  <si>
    <t>KENNEDY/JENKS CONSULTANTS - WESTSIDE IRWMP ASSISTANCE - JUN 2018</t>
  </si>
  <si>
    <t>SOLANO COUNTY WATER AGENCY</t>
  </si>
  <si>
    <t>FY 2013-2014</t>
  </si>
  <si>
    <t>FY 2014-2015</t>
  </si>
  <si>
    <t>FY 2015-2016</t>
  </si>
  <si>
    <t>FY 2016-2017</t>
  </si>
  <si>
    <t>FY 2017-2018</t>
  </si>
  <si>
    <t>WESTSIDE IRWMP</t>
  </si>
  <si>
    <t>FY 2018-2019</t>
  </si>
  <si>
    <t>Yolo County RCD</t>
  </si>
  <si>
    <t>McCord Environmental</t>
  </si>
  <si>
    <t>Government Contract Registration</t>
  </si>
  <si>
    <t>City of Winters</t>
  </si>
  <si>
    <t>Rollover Amount</t>
  </si>
  <si>
    <t>Total Income Available</t>
  </si>
  <si>
    <t>Rollover amount</t>
  </si>
  <si>
    <t>Total Available</t>
  </si>
  <si>
    <t>Bank of the West</t>
  </si>
  <si>
    <t>Cache Creek Conservancy</t>
  </si>
  <si>
    <t>Putah Creek Council</t>
  </si>
  <si>
    <t>Lake County RCD</t>
  </si>
  <si>
    <t>Solano County RCD</t>
  </si>
  <si>
    <t>Yolo County Flood Control</t>
  </si>
  <si>
    <t>Lake County Water Protection</t>
  </si>
  <si>
    <t>Kennedy/Jenks</t>
  </si>
  <si>
    <t>Dept of Water Resources</t>
  </si>
  <si>
    <t>Lake County Water Resources</t>
  </si>
  <si>
    <t>Napa County Public Works</t>
  </si>
  <si>
    <t>Water Resources Assoc of Yolo County</t>
  </si>
  <si>
    <t>WESTSIDE SAC IRWMP</t>
  </si>
  <si>
    <t>Agenda Item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</si>
</sst>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/yy"/>
    <numFmt numFmtId="165" formatCode="#,##0.00;\-#,##0.00;* ??"/>
    <numFmt numFmtId="166" formatCode="[$-409]mmmm\ d\,\ yyyy;@"/>
    <numFmt numFmtId="167" formatCode="0_);\(0\)"/>
    <numFmt numFmtId="168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 wrapText="1"/>
    </xf>
    <xf numFmtId="0" fontId="3" fillId="0" borderId="0" xfId="0" applyFont="1"/>
    <xf numFmtId="39" fontId="0" fillId="0" borderId="0" xfId="0" applyNumberFormat="1"/>
    <xf numFmtId="39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39" fontId="0" fillId="0" borderId="2" xfId="0" applyNumberFormat="1" applyBorder="1"/>
    <xf numFmtId="39" fontId="0" fillId="0" borderId="3" xfId="0" applyNumberForma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/>
    <xf numFmtId="43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left"/>
    </xf>
    <xf numFmtId="43" fontId="0" fillId="0" borderId="0" xfId="0" applyNumberFormat="1"/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3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14" fontId="0" fillId="0" borderId="0" xfId="0" applyNumberFormat="1" applyAlignment="1">
      <alignment horizontal="center"/>
    </xf>
    <xf numFmtId="0" fontId="2" fillId="0" borderId="0" xfId="0" applyFont="1"/>
    <xf numFmtId="39" fontId="2" fillId="0" borderId="0" xfId="0" applyNumberFormat="1" applyFont="1"/>
    <xf numFmtId="43" fontId="3" fillId="0" borderId="0" xfId="0" applyNumberFormat="1" applyFont="1"/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39" fontId="9" fillId="0" borderId="0" xfId="0" applyNumberFormat="1" applyFont="1"/>
    <xf numFmtId="39" fontId="9" fillId="0" borderId="2" xfId="0" applyNumberFormat="1" applyFont="1" applyBorder="1"/>
    <xf numFmtId="49" fontId="11" fillId="0" borderId="0" xfId="0" applyNumberFormat="1" applyFont="1" applyAlignment="1">
      <alignment horizontal="center"/>
    </xf>
    <xf numFmtId="43" fontId="11" fillId="0" borderId="0" xfId="0" applyNumberFormat="1" applyFont="1" applyAlignment="1">
      <alignment horizontal="right"/>
    </xf>
    <xf numFmtId="39" fontId="11" fillId="0" borderId="0" xfId="0" applyNumberFormat="1" applyFont="1"/>
    <xf numFmtId="39" fontId="11" fillId="0" borderId="0" xfId="0" applyNumberFormat="1" applyFont="1" applyAlignment="1">
      <alignment horizontal="right"/>
    </xf>
    <xf numFmtId="43" fontId="8" fillId="0" borderId="0" xfId="0" applyNumberFormat="1" applyFont="1"/>
    <xf numFmtId="39" fontId="9" fillId="0" borderId="3" xfId="0" applyNumberFormat="1" applyFont="1" applyBorder="1"/>
    <xf numFmtId="39" fontId="9" fillId="0" borderId="0" xfId="0" applyNumberFormat="1" applyFont="1" applyBorder="1"/>
    <xf numFmtId="43" fontId="9" fillId="0" borderId="0" xfId="0" applyNumberFormat="1" applyFont="1"/>
    <xf numFmtId="43" fontId="11" fillId="0" borderId="0" xfId="0" applyNumberFormat="1" applyFont="1"/>
    <xf numFmtId="164" fontId="11" fillId="0" borderId="0" xfId="0" applyNumberFormat="1" applyFont="1" applyAlignment="1">
      <alignment horizontal="left"/>
    </xf>
    <xf numFmtId="39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43" fontId="9" fillId="0" borderId="0" xfId="0" applyNumberFormat="1" applyFont="1" applyAlignment="1">
      <alignment/>
    </xf>
    <xf numFmtId="43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43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center"/>
    </xf>
    <xf numFmtId="39" fontId="9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wrapText="1"/>
    </xf>
    <xf numFmtId="39" fontId="11" fillId="0" borderId="0" xfId="0" applyNumberFormat="1" applyFont="1" applyAlignment="1">
      <alignment horizontal="right" wrapText="1"/>
    </xf>
    <xf numFmtId="49" fontId="11" fillId="0" borderId="0" xfId="0" applyNumberFormat="1" applyFont="1" applyAlignment="1">
      <alignment wrapText="1"/>
    </xf>
    <xf numFmtId="0" fontId="11" fillId="0" borderId="0" xfId="0" applyFont="1"/>
    <xf numFmtId="0" fontId="9" fillId="0" borderId="0" xfId="0" applyFont="1" applyBorder="1" applyAlignment="1">
      <alignment horizontal="left" wrapText="1"/>
    </xf>
    <xf numFmtId="168" fontId="11" fillId="0" borderId="0" xfId="0" applyNumberFormat="1" applyFont="1" applyAlignment="1">
      <alignment horizontal="right"/>
    </xf>
    <xf numFmtId="39" fontId="8" fillId="0" borderId="0" xfId="0" applyNumberFormat="1" applyFont="1" applyBorder="1"/>
    <xf numFmtId="168" fontId="9" fillId="0" borderId="0" xfId="0" applyNumberFormat="1" applyFont="1" applyAlignment="1">
      <alignment horizontal="right"/>
    </xf>
    <xf numFmtId="168" fontId="9" fillId="0" borderId="0" xfId="0" applyNumberFormat="1" applyFont="1" applyFill="1" applyBorder="1" applyAlignment="1">
      <alignment horizontal="right" wrapText="1"/>
    </xf>
    <xf numFmtId="168" fontId="8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 topLeftCell="A1">
      <selection activeCell="C26" sqref="C26"/>
    </sheetView>
  </sheetViews>
  <sheetFormatPr defaultColWidth="9.140625" defaultRowHeight="15"/>
  <cols>
    <col min="1" max="1" width="9.8515625" style="53" customWidth="1"/>
    <col min="2" max="2" width="8.421875" style="53" bestFit="1" customWidth="1"/>
    <col min="3" max="3" width="71.140625" style="51" bestFit="1" customWidth="1"/>
    <col min="4" max="4" width="12.00390625" style="51" customWidth="1"/>
    <col min="5" max="5" width="14.28125" style="51" customWidth="1"/>
    <col min="6" max="9" width="12.7109375" style="51" customWidth="1"/>
    <col min="10" max="16384" width="9.140625" style="51" customWidth="1"/>
  </cols>
  <sheetData>
    <row r="1" spans="1:9" ht="15">
      <c r="A1" s="48"/>
      <c r="B1" s="48"/>
      <c r="C1" s="49" t="s">
        <v>114</v>
      </c>
      <c r="D1" s="50"/>
      <c r="I1" s="52"/>
    </row>
    <row r="2" ht="15">
      <c r="C2" s="54"/>
    </row>
    <row r="3" spans="6:8" ht="15">
      <c r="F3" s="55"/>
      <c r="G3" s="55"/>
      <c r="H3" s="55"/>
    </row>
    <row r="4" spans="1:9" ht="63.75" thickBot="1">
      <c r="A4" s="56"/>
      <c r="B4" s="56"/>
      <c r="C4" s="57" t="s">
        <v>109</v>
      </c>
      <c r="D4" s="57"/>
      <c r="E4" s="58" t="s">
        <v>108</v>
      </c>
      <c r="F4" s="58" t="s">
        <v>24</v>
      </c>
      <c r="G4" s="58" t="s">
        <v>25</v>
      </c>
      <c r="H4" s="58" t="s">
        <v>26</v>
      </c>
      <c r="I4" s="59" t="s">
        <v>22</v>
      </c>
    </row>
    <row r="5" spans="1:4" ht="32.25" thickTop="1">
      <c r="A5" s="60" t="s">
        <v>33</v>
      </c>
      <c r="B5" s="48"/>
      <c r="C5" s="50" t="s">
        <v>30</v>
      </c>
      <c r="D5" s="50"/>
    </row>
    <row r="6" spans="1:9" ht="15">
      <c r="A6" s="61">
        <v>41597</v>
      </c>
      <c r="C6" s="62" t="s">
        <v>32</v>
      </c>
      <c r="E6" s="63"/>
      <c r="F6" s="63">
        <v>20000</v>
      </c>
      <c r="G6" s="63">
        <v>20000</v>
      </c>
      <c r="H6" s="63">
        <v>20000</v>
      </c>
      <c r="I6" s="63">
        <f>SUM(E6:H6)</f>
        <v>60000</v>
      </c>
    </row>
    <row r="7" spans="1:9" ht="15">
      <c r="A7" s="48"/>
      <c r="B7" s="48"/>
      <c r="C7" s="50" t="s">
        <v>34</v>
      </c>
      <c r="D7" s="50"/>
      <c r="E7" s="64">
        <f>SUM(E5:E6)</f>
        <v>0</v>
      </c>
      <c r="F7" s="64">
        <f>SUM(F5:F6)</f>
        <v>20000</v>
      </c>
      <c r="G7" s="64">
        <f>SUM(G5:G6)</f>
        <v>20000</v>
      </c>
      <c r="H7" s="64">
        <f>SUM(H5:H6)</f>
        <v>20000</v>
      </c>
      <c r="I7" s="64">
        <f>SUM(E7:H7)</f>
        <v>60000</v>
      </c>
    </row>
    <row r="10" spans="5:9" ht="15">
      <c r="E10" s="63"/>
      <c r="F10" s="63"/>
      <c r="G10" s="63"/>
      <c r="H10" s="63"/>
      <c r="I10" s="63"/>
    </row>
    <row r="11" spans="1:9" ht="15">
      <c r="A11" s="48"/>
      <c r="B11" s="48"/>
      <c r="C11" s="50"/>
      <c r="D11" s="50"/>
      <c r="E11" s="63"/>
      <c r="F11" s="63"/>
      <c r="G11" s="63"/>
      <c r="H11" s="63"/>
      <c r="I11" s="63"/>
    </row>
    <row r="12" spans="1:9" ht="31.5">
      <c r="A12" s="60" t="s">
        <v>28</v>
      </c>
      <c r="B12" s="48" t="s">
        <v>29</v>
      </c>
      <c r="C12" s="50" t="s">
        <v>31</v>
      </c>
      <c r="D12" s="60" t="s">
        <v>27</v>
      </c>
      <c r="E12" s="63"/>
      <c r="F12" s="63"/>
      <c r="G12" s="63"/>
      <c r="H12" s="63"/>
      <c r="I12" s="63"/>
    </row>
    <row r="13" spans="1:10" ht="15">
      <c r="A13" s="61">
        <v>41740</v>
      </c>
      <c r="B13" s="65" t="s">
        <v>0</v>
      </c>
      <c r="C13" s="62" t="s">
        <v>1</v>
      </c>
      <c r="D13" s="66">
        <f>1222.87+407.62</f>
        <v>1630.4899999999998</v>
      </c>
      <c r="E13" s="67">
        <f>D13*0.25</f>
        <v>407.62249999999995</v>
      </c>
      <c r="F13" s="67">
        <v>407.62249999999995</v>
      </c>
      <c r="G13" s="68">
        <v>407.62249999999995</v>
      </c>
      <c r="H13" s="68">
        <v>407.62249999999995</v>
      </c>
      <c r="I13" s="66">
        <f>SUM(E13:H13)</f>
        <v>1630.4899999999998</v>
      </c>
      <c r="J13" s="66"/>
    </row>
    <row r="14" spans="1:10" ht="15">
      <c r="A14" s="61">
        <v>41740</v>
      </c>
      <c r="B14" s="65" t="s">
        <v>2</v>
      </c>
      <c r="C14" s="62" t="s">
        <v>3</v>
      </c>
      <c r="D14" s="66">
        <f>3575.29+1191.76</f>
        <v>4767.05</v>
      </c>
      <c r="E14" s="67">
        <f aca="true" t="shared" si="0" ref="E14:E15">D14*0.25</f>
        <v>1191.7625</v>
      </c>
      <c r="F14" s="67">
        <v>1191.7625</v>
      </c>
      <c r="G14" s="68">
        <v>1191.7625</v>
      </c>
      <c r="H14" s="68">
        <v>1191.7625</v>
      </c>
      <c r="I14" s="66">
        <f aca="true" t="shared" si="1" ref="I14:I15">SUM(E14:H14)</f>
        <v>4767.05</v>
      </c>
      <c r="J14" s="66"/>
    </row>
    <row r="15" spans="1:10" ht="15">
      <c r="A15" s="61">
        <v>41820</v>
      </c>
      <c r="B15" s="65" t="s">
        <v>4</v>
      </c>
      <c r="C15" s="62" t="s">
        <v>5</v>
      </c>
      <c r="D15" s="66">
        <f>3685.58+1228.52</f>
        <v>4914.1</v>
      </c>
      <c r="E15" s="67">
        <f t="shared" si="0"/>
        <v>1228.525</v>
      </c>
      <c r="F15" s="67">
        <v>1228.525</v>
      </c>
      <c r="G15" s="68">
        <v>1228.525</v>
      </c>
      <c r="H15" s="68">
        <v>1228.525</v>
      </c>
      <c r="I15" s="66">
        <f t="shared" si="1"/>
        <v>4914.1</v>
      </c>
      <c r="J15" s="66"/>
    </row>
    <row r="16" spans="1:9" ht="15">
      <c r="A16" s="48"/>
      <c r="B16" s="48"/>
      <c r="C16" s="50" t="s">
        <v>23</v>
      </c>
      <c r="D16" s="69"/>
      <c r="E16" s="64">
        <f>SUM(E12:E15)</f>
        <v>2827.91</v>
      </c>
      <c r="F16" s="64">
        <f>SUM(F12:F15)</f>
        <v>2827.91</v>
      </c>
      <c r="G16" s="64">
        <f>SUM(G12:G15)</f>
        <v>2827.91</v>
      </c>
      <c r="H16" s="64">
        <f>SUM(H12:H15)</f>
        <v>2827.91</v>
      </c>
      <c r="I16" s="64">
        <f>SUM(E16:H16)</f>
        <v>11311.64</v>
      </c>
    </row>
    <row r="17" spans="5:9" ht="15">
      <c r="E17" s="63"/>
      <c r="F17" s="63"/>
      <c r="G17" s="63"/>
      <c r="H17" s="63"/>
      <c r="I17" s="63"/>
    </row>
    <row r="18" spans="1:9" ht="16.5" thickBot="1">
      <c r="A18" s="48"/>
      <c r="B18" s="48"/>
      <c r="C18" s="50" t="s">
        <v>35</v>
      </c>
      <c r="D18" s="50"/>
      <c r="E18" s="70">
        <f>E7-E16</f>
        <v>-2827.91</v>
      </c>
      <c r="F18" s="70">
        <f>F7-F16</f>
        <v>17172.09</v>
      </c>
      <c r="G18" s="70">
        <f>G7-G16</f>
        <v>17172.09</v>
      </c>
      <c r="H18" s="70">
        <f>H7-H16</f>
        <v>17172.09</v>
      </c>
      <c r="I18" s="70">
        <f>I7-I16</f>
        <v>48688.36</v>
      </c>
    </row>
    <row r="19" spans="5:9" ht="16.5" thickTop="1">
      <c r="E19" s="63"/>
      <c r="F19" s="63"/>
      <c r="G19" s="63"/>
      <c r="H19" s="63"/>
      <c r="I19" s="63"/>
    </row>
    <row r="20" spans="5:9" ht="15">
      <c r="E20" s="63"/>
      <c r="F20" s="63"/>
      <c r="G20" s="63"/>
      <c r="H20" s="63"/>
      <c r="I20" s="63"/>
    </row>
    <row r="21" ht="15">
      <c r="H21" s="63"/>
    </row>
    <row r="22" spans="7:8" ht="15">
      <c r="G22" s="55"/>
      <c r="H22" s="63"/>
    </row>
  </sheetData>
  <printOptions/>
  <pageMargins left="0.2" right="0" top="0.75" bottom="0.75" header="0.3" footer="0.3"/>
  <pageSetup horizontalDpi="1200" verticalDpi="1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 topLeftCell="A1">
      <selection activeCell="C4" sqref="C4"/>
    </sheetView>
  </sheetViews>
  <sheetFormatPr defaultColWidth="9.140625" defaultRowHeight="15"/>
  <cols>
    <col min="1" max="1" width="9.8515625" style="53" customWidth="1"/>
    <col min="2" max="2" width="17.28125" style="53" customWidth="1"/>
    <col min="3" max="3" width="77.140625" style="51" customWidth="1"/>
    <col min="4" max="4" width="12.00390625" style="51" customWidth="1"/>
    <col min="5" max="5" width="14.28125" style="51" customWidth="1"/>
    <col min="6" max="9" width="12.7109375" style="51" customWidth="1"/>
    <col min="10" max="10" width="9.140625" style="51" customWidth="1"/>
    <col min="11" max="11" width="10.57421875" style="51" bestFit="1" customWidth="1"/>
    <col min="12" max="16384" width="9.140625" style="51" customWidth="1"/>
  </cols>
  <sheetData>
    <row r="1" spans="1:9" ht="15">
      <c r="A1" s="48"/>
      <c r="B1" s="48"/>
      <c r="C1" s="49" t="s">
        <v>114</v>
      </c>
      <c r="D1" s="50"/>
      <c r="I1" s="52"/>
    </row>
    <row r="2" ht="15">
      <c r="C2" s="54"/>
    </row>
    <row r="3" spans="6:8" ht="15">
      <c r="F3" s="55"/>
      <c r="G3" s="55"/>
      <c r="H3" s="55"/>
    </row>
    <row r="4" spans="1:9" ht="63.75" thickBot="1">
      <c r="A4" s="56"/>
      <c r="B4" s="56"/>
      <c r="C4" s="57" t="s">
        <v>110</v>
      </c>
      <c r="D4" s="57"/>
      <c r="E4" s="58" t="s">
        <v>108</v>
      </c>
      <c r="F4" s="58" t="s">
        <v>24</v>
      </c>
      <c r="G4" s="58" t="s">
        <v>25</v>
      </c>
      <c r="H4" s="58" t="s">
        <v>26</v>
      </c>
      <c r="I4" s="59" t="s">
        <v>22</v>
      </c>
    </row>
    <row r="5" spans="1:4" ht="32.25" thickTop="1">
      <c r="A5" s="60" t="s">
        <v>33</v>
      </c>
      <c r="B5" s="48"/>
      <c r="C5" s="50" t="s">
        <v>30</v>
      </c>
      <c r="D5" s="50"/>
    </row>
    <row r="6" spans="1:9" ht="15">
      <c r="A6" s="61">
        <v>41948</v>
      </c>
      <c r="C6" s="62" t="s">
        <v>8</v>
      </c>
      <c r="E6" s="63"/>
      <c r="F6" s="63">
        <v>20000</v>
      </c>
      <c r="G6" s="63">
        <v>20000</v>
      </c>
      <c r="H6" s="63">
        <v>20000</v>
      </c>
      <c r="I6" s="63">
        <f aca="true" t="shared" si="0" ref="I6">SUM(E6:H6)</f>
        <v>60000</v>
      </c>
    </row>
    <row r="7" spans="1:9" ht="15">
      <c r="A7" s="48"/>
      <c r="B7" s="48"/>
      <c r="C7" s="50" t="s">
        <v>34</v>
      </c>
      <c r="D7" s="50"/>
      <c r="E7" s="64">
        <f>SUM(E5:E6)</f>
        <v>0</v>
      </c>
      <c r="F7" s="64">
        <f>SUM(F5:F6)</f>
        <v>20000</v>
      </c>
      <c r="G7" s="64">
        <f>SUM(G5:G6)</f>
        <v>20000</v>
      </c>
      <c r="H7" s="64">
        <f>SUM(H5:H6)</f>
        <v>20000</v>
      </c>
      <c r="I7" s="64">
        <f>SUM(E7:H7)</f>
        <v>60000</v>
      </c>
    </row>
    <row r="8" spans="1:9" ht="15">
      <c r="A8" s="48"/>
      <c r="B8" s="48"/>
      <c r="C8" s="51" t="s">
        <v>122</v>
      </c>
      <c r="D8" s="50"/>
      <c r="E8" s="71">
        <f>'FY 13-14'!E18</f>
        <v>-2827.91</v>
      </c>
      <c r="F8" s="71">
        <f>'FY 13-14'!F18</f>
        <v>17172.09</v>
      </c>
      <c r="G8" s="71">
        <f>'FY 13-14'!G18</f>
        <v>17172.09</v>
      </c>
      <c r="H8" s="71">
        <f>'FY 13-14'!H18</f>
        <v>17172.09</v>
      </c>
      <c r="I8" s="71">
        <f>SUM(E8:H8)</f>
        <v>48688.36</v>
      </c>
    </row>
    <row r="9" spans="1:9" ht="15">
      <c r="A9" s="48"/>
      <c r="B9" s="48"/>
      <c r="C9" s="50" t="s">
        <v>123</v>
      </c>
      <c r="D9" s="50"/>
      <c r="E9" s="71">
        <f>SUM(E7:E8)</f>
        <v>-2827.91</v>
      </c>
      <c r="F9" s="71">
        <f aca="true" t="shared" si="1" ref="F9:I9">SUM(F7:F8)</f>
        <v>37172.09</v>
      </c>
      <c r="G9" s="71">
        <f t="shared" si="1"/>
        <v>37172.09</v>
      </c>
      <c r="H9" s="71">
        <f t="shared" si="1"/>
        <v>37172.09</v>
      </c>
      <c r="I9" s="71">
        <f t="shared" si="1"/>
        <v>108688.36</v>
      </c>
    </row>
    <row r="10" spans="5:9" ht="15">
      <c r="E10" s="63"/>
      <c r="F10" s="63"/>
      <c r="G10" s="63"/>
      <c r="H10" s="63"/>
      <c r="I10" s="63"/>
    </row>
    <row r="11" spans="1:9" ht="15">
      <c r="A11" s="48"/>
      <c r="B11" s="48"/>
      <c r="C11" s="50"/>
      <c r="D11" s="50"/>
      <c r="E11" s="63"/>
      <c r="F11" s="63"/>
      <c r="G11" s="63"/>
      <c r="H11" s="63"/>
      <c r="I11" s="63"/>
    </row>
    <row r="12" spans="1:9" ht="31.5">
      <c r="A12" s="60" t="s">
        <v>28</v>
      </c>
      <c r="B12" s="48" t="s">
        <v>29</v>
      </c>
      <c r="C12" s="50" t="s">
        <v>31</v>
      </c>
      <c r="D12" s="60" t="s">
        <v>27</v>
      </c>
      <c r="E12" s="63"/>
      <c r="F12" s="63"/>
      <c r="G12" s="63"/>
      <c r="H12" s="63"/>
      <c r="I12" s="63"/>
    </row>
    <row r="13" spans="1:10" ht="15">
      <c r="A13" s="61">
        <v>41920</v>
      </c>
      <c r="B13" s="65" t="s">
        <v>6</v>
      </c>
      <c r="C13" s="62" t="s">
        <v>7</v>
      </c>
      <c r="D13" s="66">
        <v>2523.39</v>
      </c>
      <c r="E13" s="67">
        <f aca="true" t="shared" si="2" ref="E13:E19">D13*0.25</f>
        <v>630.8475</v>
      </c>
      <c r="F13" s="67">
        <v>630.8475</v>
      </c>
      <c r="G13" s="68">
        <v>630.8475</v>
      </c>
      <c r="H13" s="68">
        <v>630.8475</v>
      </c>
      <c r="I13" s="66">
        <f aca="true" t="shared" si="3" ref="I13:I19">SUM(E13:H13)</f>
        <v>2523.39</v>
      </c>
      <c r="J13" s="66"/>
    </row>
    <row r="14" spans="1:10" ht="15">
      <c r="A14" s="61">
        <v>41976</v>
      </c>
      <c r="B14" s="65" t="s">
        <v>9</v>
      </c>
      <c r="C14" s="62" t="s">
        <v>10</v>
      </c>
      <c r="D14" s="66">
        <v>4560</v>
      </c>
      <c r="E14" s="67">
        <f t="shared" si="2"/>
        <v>1140</v>
      </c>
      <c r="F14" s="67">
        <v>1140</v>
      </c>
      <c r="G14" s="68">
        <v>1140</v>
      </c>
      <c r="H14" s="68">
        <v>1140</v>
      </c>
      <c r="I14" s="66">
        <f t="shared" si="3"/>
        <v>4560</v>
      </c>
      <c r="J14" s="66"/>
    </row>
    <row r="15" spans="1:10" ht="15">
      <c r="A15" s="61">
        <v>42011</v>
      </c>
      <c r="B15" s="65" t="s">
        <v>11</v>
      </c>
      <c r="C15" s="62" t="s">
        <v>12</v>
      </c>
      <c r="D15" s="66">
        <v>3800</v>
      </c>
      <c r="E15" s="67">
        <f t="shared" si="2"/>
        <v>950</v>
      </c>
      <c r="F15" s="67">
        <v>950</v>
      </c>
      <c r="G15" s="68">
        <v>950</v>
      </c>
      <c r="H15" s="68">
        <v>950</v>
      </c>
      <c r="I15" s="66">
        <f t="shared" si="3"/>
        <v>3800</v>
      </c>
      <c r="J15" s="66"/>
    </row>
    <row r="16" spans="1:11" ht="15">
      <c r="A16" s="61">
        <v>42030</v>
      </c>
      <c r="B16" s="65" t="s">
        <v>13</v>
      </c>
      <c r="C16" s="62" t="s">
        <v>14</v>
      </c>
      <c r="D16" s="66">
        <f>3548.6+1182.86</f>
        <v>4731.46</v>
      </c>
      <c r="E16" s="67">
        <f t="shared" si="2"/>
        <v>1182.865</v>
      </c>
      <c r="F16" s="67">
        <v>1182.865</v>
      </c>
      <c r="G16" s="68">
        <v>1182.865</v>
      </c>
      <c r="H16" s="68">
        <v>1182.865</v>
      </c>
      <c r="I16" s="66">
        <f t="shared" si="3"/>
        <v>4731.46</v>
      </c>
      <c r="J16" s="66"/>
      <c r="K16" s="72"/>
    </row>
    <row r="17" spans="1:10" ht="15">
      <c r="A17" s="61">
        <v>42132</v>
      </c>
      <c r="B17" s="65" t="s">
        <v>15</v>
      </c>
      <c r="C17" s="62" t="s">
        <v>16</v>
      </c>
      <c r="D17" s="66">
        <f>5614.02+1871.34</f>
        <v>7485.360000000001</v>
      </c>
      <c r="E17" s="67">
        <f t="shared" si="2"/>
        <v>1871.3400000000001</v>
      </c>
      <c r="F17" s="67">
        <v>1871.3400000000001</v>
      </c>
      <c r="G17" s="68">
        <v>1871.3400000000001</v>
      </c>
      <c r="H17" s="68">
        <v>1871.3400000000001</v>
      </c>
      <c r="I17" s="66">
        <f t="shared" si="3"/>
        <v>7485.360000000001</v>
      </c>
      <c r="J17" s="73"/>
    </row>
    <row r="18" spans="1:10" ht="15">
      <c r="A18" s="61">
        <v>42173</v>
      </c>
      <c r="B18" s="65" t="s">
        <v>17</v>
      </c>
      <c r="C18" s="62" t="s">
        <v>18</v>
      </c>
      <c r="D18" s="66">
        <f>150+450</f>
        <v>600</v>
      </c>
      <c r="E18" s="67">
        <f t="shared" si="2"/>
        <v>150</v>
      </c>
      <c r="F18" s="67">
        <v>150</v>
      </c>
      <c r="G18" s="68">
        <v>150</v>
      </c>
      <c r="H18" s="68">
        <v>150</v>
      </c>
      <c r="I18" s="66">
        <f t="shared" si="3"/>
        <v>600</v>
      </c>
      <c r="J18" s="73"/>
    </row>
    <row r="19" spans="1:10" ht="15">
      <c r="A19" s="61">
        <v>42185</v>
      </c>
      <c r="B19" s="65" t="s">
        <v>19</v>
      </c>
      <c r="C19" s="62" t="s">
        <v>20</v>
      </c>
      <c r="D19" s="66">
        <f>7129.96+2376.65</f>
        <v>9506.61</v>
      </c>
      <c r="E19" s="67">
        <f t="shared" si="2"/>
        <v>2376.6525</v>
      </c>
      <c r="F19" s="67">
        <v>2376.6525</v>
      </c>
      <c r="G19" s="68">
        <v>2376.6525</v>
      </c>
      <c r="H19" s="68">
        <v>2376.6525</v>
      </c>
      <c r="I19" s="66">
        <f t="shared" si="3"/>
        <v>9506.61</v>
      </c>
      <c r="J19" s="73"/>
    </row>
    <row r="20" spans="1:9" ht="15">
      <c r="A20" s="48"/>
      <c r="B20" s="48"/>
      <c r="C20" s="50" t="s">
        <v>23</v>
      </c>
      <c r="D20" s="69"/>
      <c r="E20" s="64">
        <f>SUM(E12:E19)</f>
        <v>8301.705</v>
      </c>
      <c r="F20" s="64">
        <f>SUM(F12:F19)</f>
        <v>8301.705</v>
      </c>
      <c r="G20" s="64">
        <f>SUM(G12:G19)</f>
        <v>8301.705</v>
      </c>
      <c r="H20" s="64">
        <f>SUM(H12:H19)</f>
        <v>8301.705</v>
      </c>
      <c r="I20" s="64">
        <f>SUM(E20:H20)</f>
        <v>33206.82</v>
      </c>
    </row>
    <row r="21" spans="5:9" ht="15">
      <c r="E21" s="63"/>
      <c r="F21" s="63"/>
      <c r="G21" s="63"/>
      <c r="H21" s="63"/>
      <c r="I21" s="63"/>
    </row>
    <row r="22" spans="1:9" ht="16.5" thickBot="1">
      <c r="A22" s="48"/>
      <c r="B22" s="48"/>
      <c r="C22" s="50" t="s">
        <v>35</v>
      </c>
      <c r="D22" s="50"/>
      <c r="E22" s="70">
        <f>E9-E20</f>
        <v>-11129.615</v>
      </c>
      <c r="F22" s="70">
        <f aca="true" t="shared" si="4" ref="F22:I22">F9-F20</f>
        <v>28870.384999999995</v>
      </c>
      <c r="G22" s="70">
        <f t="shared" si="4"/>
        <v>28870.384999999995</v>
      </c>
      <c r="H22" s="70">
        <f t="shared" si="4"/>
        <v>28870.384999999995</v>
      </c>
      <c r="I22" s="70">
        <f t="shared" si="4"/>
        <v>75481.54000000001</v>
      </c>
    </row>
    <row r="23" spans="5:9" ht="16.5" thickTop="1">
      <c r="E23" s="63"/>
      <c r="F23" s="63"/>
      <c r="G23" s="63"/>
      <c r="H23" s="63"/>
      <c r="I23" s="63"/>
    </row>
    <row r="24" spans="5:9" ht="15">
      <c r="E24" s="63"/>
      <c r="F24" s="63"/>
      <c r="G24" s="63"/>
      <c r="H24" s="63"/>
      <c r="I24" s="63"/>
    </row>
    <row r="25" ht="15">
      <c r="H25" s="63"/>
    </row>
    <row r="26" spans="7:8" ht="15">
      <c r="G26" s="55"/>
      <c r="H26" s="63"/>
    </row>
  </sheetData>
  <printOptions/>
  <pageMargins left="0.2" right="0" top="0.75" bottom="0.75" header="0.3" footer="0.3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 topLeftCell="A1">
      <selection activeCell="C6" sqref="C6"/>
    </sheetView>
  </sheetViews>
  <sheetFormatPr defaultColWidth="9.140625" defaultRowHeight="15"/>
  <cols>
    <col min="1" max="1" width="9.8515625" style="53" customWidth="1"/>
    <col min="2" max="2" width="17.28125" style="53" customWidth="1"/>
    <col min="3" max="3" width="71.8515625" style="51" bestFit="1" customWidth="1"/>
    <col min="4" max="4" width="12.00390625" style="51" customWidth="1"/>
    <col min="5" max="5" width="14.28125" style="51" customWidth="1"/>
    <col min="6" max="9" width="12.7109375" style="51" customWidth="1"/>
    <col min="10" max="16384" width="9.140625" style="51" customWidth="1"/>
  </cols>
  <sheetData>
    <row r="1" spans="1:9" ht="15">
      <c r="A1" s="48"/>
      <c r="B1" s="48"/>
      <c r="C1" s="49" t="s">
        <v>114</v>
      </c>
      <c r="D1" s="50"/>
      <c r="I1" s="52"/>
    </row>
    <row r="2" ht="15">
      <c r="C2" s="54"/>
    </row>
    <row r="3" spans="6:8" ht="15">
      <c r="F3" s="55"/>
      <c r="G3" s="55"/>
      <c r="H3" s="55"/>
    </row>
    <row r="4" spans="1:9" ht="63.75" thickBot="1">
      <c r="A4" s="56"/>
      <c r="B4" s="56"/>
      <c r="C4" s="57" t="s">
        <v>111</v>
      </c>
      <c r="D4" s="57"/>
      <c r="E4" s="58" t="s">
        <v>108</v>
      </c>
      <c r="F4" s="58" t="s">
        <v>24</v>
      </c>
      <c r="G4" s="58" t="s">
        <v>25</v>
      </c>
      <c r="H4" s="58" t="s">
        <v>26</v>
      </c>
      <c r="I4" s="59" t="s">
        <v>22</v>
      </c>
    </row>
    <row r="5" spans="1:4" ht="32.25" thickTop="1">
      <c r="A5" s="60" t="s">
        <v>33</v>
      </c>
      <c r="B5" s="48"/>
      <c r="C5" s="50" t="s">
        <v>30</v>
      </c>
      <c r="D5" s="50"/>
    </row>
    <row r="6" spans="1:10" ht="15">
      <c r="A6" s="61">
        <v>42292</v>
      </c>
      <c r="B6" s="65"/>
      <c r="C6" s="62" t="s">
        <v>40</v>
      </c>
      <c r="D6" s="62"/>
      <c r="E6" s="74"/>
      <c r="F6" s="63">
        <v>20000</v>
      </c>
      <c r="G6" s="63">
        <v>20000</v>
      </c>
      <c r="H6" s="63">
        <v>20000</v>
      </c>
      <c r="I6" s="63">
        <f aca="true" t="shared" si="0" ref="I6">SUM(E6:H6)</f>
        <v>60000</v>
      </c>
      <c r="J6" s="62"/>
    </row>
    <row r="7" spans="1:9" ht="15">
      <c r="A7" s="48"/>
      <c r="B7" s="48"/>
      <c r="C7" s="50" t="s">
        <v>34</v>
      </c>
      <c r="D7" s="50"/>
      <c r="E7" s="64">
        <f>SUM(E5:E6)</f>
        <v>0</v>
      </c>
      <c r="F7" s="64">
        <f>SUM(F5:F6)</f>
        <v>20000</v>
      </c>
      <c r="G7" s="64">
        <f>SUM(G5:G6)</f>
        <v>20000</v>
      </c>
      <c r="H7" s="64">
        <f>SUM(H5:H6)</f>
        <v>20000</v>
      </c>
      <c r="I7" s="64">
        <f>SUM(E7:H7)</f>
        <v>60000</v>
      </c>
    </row>
    <row r="8" spans="1:9" ht="15">
      <c r="A8" s="48"/>
      <c r="B8" s="48"/>
      <c r="C8" s="51" t="s">
        <v>122</v>
      </c>
      <c r="D8" s="50"/>
      <c r="E8" s="71">
        <f>'FY 14-15'!E22</f>
        <v>-11129.615</v>
      </c>
      <c r="F8" s="71">
        <f>'FY 14-15'!F22</f>
        <v>28870.384999999995</v>
      </c>
      <c r="G8" s="71">
        <f>'FY 14-15'!G22</f>
        <v>28870.384999999995</v>
      </c>
      <c r="H8" s="71">
        <f>'FY 14-15'!H22</f>
        <v>28870.384999999995</v>
      </c>
      <c r="I8" s="71">
        <f>'FY 14-15'!I22</f>
        <v>75481.54000000001</v>
      </c>
    </row>
    <row r="9" spans="1:9" ht="15">
      <c r="A9" s="48"/>
      <c r="B9" s="48"/>
      <c r="C9" s="50" t="s">
        <v>123</v>
      </c>
      <c r="D9" s="50"/>
      <c r="E9" s="71">
        <f>SUM(E7:E8)</f>
        <v>-11129.615</v>
      </c>
      <c r="F9" s="71">
        <f aca="true" t="shared" si="1" ref="F9:I9">SUM(F7:F8)</f>
        <v>48870.384999999995</v>
      </c>
      <c r="G9" s="71">
        <f t="shared" si="1"/>
        <v>48870.384999999995</v>
      </c>
      <c r="H9" s="71">
        <f t="shared" si="1"/>
        <v>48870.384999999995</v>
      </c>
      <c r="I9" s="71">
        <f t="shared" si="1"/>
        <v>135481.54</v>
      </c>
    </row>
    <row r="10" spans="5:9" ht="15">
      <c r="E10" s="63"/>
      <c r="F10" s="63"/>
      <c r="G10" s="63"/>
      <c r="H10" s="63"/>
      <c r="I10" s="63"/>
    </row>
    <row r="11" spans="1:9" ht="15">
      <c r="A11" s="48"/>
      <c r="B11" s="48"/>
      <c r="C11" s="50"/>
      <c r="D11" s="50"/>
      <c r="E11" s="63"/>
      <c r="F11" s="63"/>
      <c r="G11" s="63"/>
      <c r="H11" s="63"/>
      <c r="I11" s="63"/>
    </row>
    <row r="12" spans="1:9" ht="31.5">
      <c r="A12" s="60" t="s">
        <v>28</v>
      </c>
      <c r="B12" s="48" t="s">
        <v>29</v>
      </c>
      <c r="C12" s="50" t="s">
        <v>31</v>
      </c>
      <c r="D12" s="60" t="s">
        <v>27</v>
      </c>
      <c r="E12" s="63"/>
      <c r="F12" s="63"/>
      <c r="G12" s="63"/>
      <c r="H12" s="63"/>
      <c r="I12" s="63"/>
    </row>
    <row r="13" spans="1:10" ht="15">
      <c r="A13" s="61">
        <v>42292</v>
      </c>
      <c r="B13" s="65" t="s">
        <v>37</v>
      </c>
      <c r="C13" s="62" t="s">
        <v>36</v>
      </c>
      <c r="D13" s="66">
        <v>7413.05</v>
      </c>
      <c r="E13" s="67">
        <f aca="true" t="shared" si="2" ref="E13:E17">D13*0.25</f>
        <v>1853.2625</v>
      </c>
      <c r="F13" s="68">
        <v>1853.2625</v>
      </c>
      <c r="G13" s="68">
        <v>1853.2625</v>
      </c>
      <c r="H13" s="68">
        <v>1853.2625</v>
      </c>
      <c r="I13" s="66">
        <f>SUM(E13:H13)</f>
        <v>7413.05</v>
      </c>
      <c r="J13" s="73"/>
    </row>
    <row r="14" spans="1:10" ht="15">
      <c r="A14" s="61">
        <v>42380</v>
      </c>
      <c r="B14" s="65" t="s">
        <v>39</v>
      </c>
      <c r="C14" s="62" t="s">
        <v>38</v>
      </c>
      <c r="D14" s="66">
        <v>10666.76</v>
      </c>
      <c r="E14" s="67">
        <f t="shared" si="2"/>
        <v>2666.69</v>
      </c>
      <c r="F14" s="68">
        <v>2666.69</v>
      </c>
      <c r="G14" s="68">
        <v>2666.69</v>
      </c>
      <c r="H14" s="68">
        <v>2666.69</v>
      </c>
      <c r="I14" s="66">
        <f>SUM(E14:H14)</f>
        <v>10666.76</v>
      </c>
      <c r="J14" s="73"/>
    </row>
    <row r="15" spans="1:10" ht="15">
      <c r="A15" s="61">
        <v>42503</v>
      </c>
      <c r="B15" s="65" t="s">
        <v>41</v>
      </c>
      <c r="C15" s="62" t="s">
        <v>42</v>
      </c>
      <c r="D15" s="73">
        <v>12003.18</v>
      </c>
      <c r="E15" s="67">
        <f t="shared" si="2"/>
        <v>3000.795</v>
      </c>
      <c r="F15" s="75">
        <v>3000.795</v>
      </c>
      <c r="G15" s="75">
        <v>3000.795</v>
      </c>
      <c r="H15" s="75">
        <v>3000.795</v>
      </c>
      <c r="I15" s="66">
        <f aca="true" t="shared" si="3" ref="I15:I17">SUM(E15:H15)</f>
        <v>12003.18</v>
      </c>
      <c r="J15" s="76"/>
    </row>
    <row r="16" spans="1:10" ht="15">
      <c r="A16" s="61">
        <v>42549</v>
      </c>
      <c r="B16" s="65" t="s">
        <v>0</v>
      </c>
      <c r="C16" s="62" t="s">
        <v>43</v>
      </c>
      <c r="D16" s="73">
        <v>12000</v>
      </c>
      <c r="E16" s="67">
        <f t="shared" si="2"/>
        <v>3000</v>
      </c>
      <c r="F16" s="75">
        <v>3000</v>
      </c>
      <c r="G16" s="75">
        <v>3000</v>
      </c>
      <c r="H16" s="75">
        <v>3000</v>
      </c>
      <c r="I16" s="66">
        <f t="shared" si="3"/>
        <v>12000</v>
      </c>
      <c r="J16" s="76"/>
    </row>
    <row r="17" spans="1:10" ht="15">
      <c r="A17" s="61">
        <v>42551</v>
      </c>
      <c r="B17" s="65" t="s">
        <v>44</v>
      </c>
      <c r="C17" s="62" t="s">
        <v>45</v>
      </c>
      <c r="D17" s="73">
        <v>18517.14</v>
      </c>
      <c r="E17" s="67">
        <f t="shared" si="2"/>
        <v>4629.285</v>
      </c>
      <c r="F17" s="68">
        <v>4629.285</v>
      </c>
      <c r="G17" s="68">
        <v>4629.285</v>
      </c>
      <c r="H17" s="68">
        <v>4629.285</v>
      </c>
      <c r="I17" s="66">
        <f t="shared" si="3"/>
        <v>18517.14</v>
      </c>
      <c r="J17" s="72"/>
    </row>
    <row r="18" spans="1:10" ht="15">
      <c r="A18" s="74"/>
      <c r="B18" s="62"/>
      <c r="C18" s="77"/>
      <c r="D18" s="78"/>
      <c r="E18" s="79"/>
      <c r="F18" s="79"/>
      <c r="G18" s="80"/>
      <c r="H18" s="80"/>
      <c r="I18" s="66"/>
      <c r="J18" s="72"/>
    </row>
    <row r="19" spans="3:9" ht="15">
      <c r="C19" s="77"/>
      <c r="E19" s="63"/>
      <c r="F19" s="63"/>
      <c r="G19" s="81"/>
      <c r="H19" s="81"/>
      <c r="I19" s="81"/>
    </row>
    <row r="20" spans="1:9" ht="15">
      <c r="A20" s="48"/>
      <c r="B20" s="48"/>
      <c r="C20" s="50" t="s">
        <v>23</v>
      </c>
      <c r="D20" s="69"/>
      <c r="E20" s="64">
        <f>SUM(E12:E19)</f>
        <v>15150.032500000001</v>
      </c>
      <c r="F20" s="64">
        <f>SUM(F12:F19)</f>
        <v>15150.032500000001</v>
      </c>
      <c r="G20" s="64">
        <f>SUM(G12:G19)</f>
        <v>15150.032500000001</v>
      </c>
      <c r="H20" s="64">
        <f>SUM(H12:H19)</f>
        <v>15150.032500000001</v>
      </c>
      <c r="I20" s="64">
        <f>SUM(E20:H20)</f>
        <v>60600.130000000005</v>
      </c>
    </row>
    <row r="21" spans="5:9" ht="15">
      <c r="E21" s="63"/>
      <c r="F21" s="63"/>
      <c r="G21" s="63"/>
      <c r="H21" s="63"/>
      <c r="I21" s="63"/>
    </row>
    <row r="22" spans="1:9" ht="16.5" thickBot="1">
      <c r="A22" s="48"/>
      <c r="B22" s="48"/>
      <c r="C22" s="50" t="s">
        <v>35</v>
      </c>
      <c r="D22" s="50"/>
      <c r="E22" s="70">
        <f>E9-E20</f>
        <v>-26279.6475</v>
      </c>
      <c r="F22" s="70">
        <f aca="true" t="shared" si="4" ref="F22:I22">F9-F20</f>
        <v>33720.35249999999</v>
      </c>
      <c r="G22" s="70">
        <f t="shared" si="4"/>
        <v>33720.35249999999</v>
      </c>
      <c r="H22" s="70">
        <f t="shared" si="4"/>
        <v>33720.35249999999</v>
      </c>
      <c r="I22" s="70">
        <f t="shared" si="4"/>
        <v>74881.41</v>
      </c>
    </row>
    <row r="23" spans="5:9" ht="16.5" thickTop="1">
      <c r="E23" s="63"/>
      <c r="F23" s="63"/>
      <c r="G23" s="63"/>
      <c r="H23" s="63"/>
      <c r="I23" s="63"/>
    </row>
    <row r="24" spans="5:9" ht="15">
      <c r="E24" s="63"/>
      <c r="F24" s="63"/>
      <c r="G24" s="63"/>
      <c r="H24" s="63"/>
      <c r="I24" s="63"/>
    </row>
    <row r="25" ht="15">
      <c r="H25" s="63"/>
    </row>
    <row r="26" spans="7:8" ht="15">
      <c r="G26" s="55"/>
      <c r="H26" s="63"/>
    </row>
  </sheetData>
  <printOptions/>
  <pageMargins left="0.2" right="0" top="0.75" bottom="0.75" header="0.3" footer="0.3"/>
  <pageSetup horizontalDpi="1200" verticalDpi="12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 topLeftCell="A1">
      <selection activeCell="C5" sqref="C5"/>
    </sheetView>
  </sheetViews>
  <sheetFormatPr defaultColWidth="9.140625" defaultRowHeight="15"/>
  <cols>
    <col min="1" max="1" width="9.8515625" style="53" customWidth="1"/>
    <col min="2" max="2" width="17.28125" style="53" customWidth="1"/>
    <col min="3" max="3" width="77.140625" style="51" customWidth="1"/>
    <col min="4" max="4" width="12.00390625" style="51" customWidth="1"/>
    <col min="5" max="5" width="14.28125" style="51" customWidth="1"/>
    <col min="6" max="9" width="12.7109375" style="51" customWidth="1"/>
    <col min="10" max="16384" width="9.140625" style="51" customWidth="1"/>
  </cols>
  <sheetData>
    <row r="1" spans="1:9" ht="15">
      <c r="A1" s="48"/>
      <c r="B1" s="48"/>
      <c r="C1" s="49" t="s">
        <v>114</v>
      </c>
      <c r="D1" s="50"/>
      <c r="I1" s="52"/>
    </row>
    <row r="2" ht="15">
      <c r="C2" s="54"/>
    </row>
    <row r="3" spans="6:8" ht="15">
      <c r="F3" s="55"/>
      <c r="G3" s="55"/>
      <c r="H3" s="55"/>
    </row>
    <row r="4" spans="1:9" ht="63.75" thickBot="1">
      <c r="A4" s="56"/>
      <c r="B4" s="56"/>
      <c r="C4" s="57" t="s">
        <v>112</v>
      </c>
      <c r="D4" s="57"/>
      <c r="E4" s="58" t="s">
        <v>108</v>
      </c>
      <c r="F4" s="58" t="s">
        <v>24</v>
      </c>
      <c r="G4" s="58" t="s">
        <v>25</v>
      </c>
      <c r="H4" s="58" t="s">
        <v>26</v>
      </c>
      <c r="I4" s="59" t="s">
        <v>22</v>
      </c>
    </row>
    <row r="5" spans="1:4" ht="32.25" thickTop="1">
      <c r="A5" s="60" t="s">
        <v>33</v>
      </c>
      <c r="B5" s="48"/>
      <c r="C5" s="50" t="s">
        <v>30</v>
      </c>
      <c r="D5" s="50"/>
    </row>
    <row r="6" spans="1:10" ht="15">
      <c r="A6" s="61">
        <v>42644</v>
      </c>
      <c r="B6" s="65"/>
      <c r="C6" s="62" t="s">
        <v>50</v>
      </c>
      <c r="D6" s="62"/>
      <c r="E6" s="68">
        <v>20000</v>
      </c>
      <c r="F6" s="63">
        <v>20000</v>
      </c>
      <c r="G6" s="63">
        <v>20000</v>
      </c>
      <c r="H6" s="63">
        <v>20000</v>
      </c>
      <c r="I6" s="63">
        <f>SUM(E6:H6)</f>
        <v>80000</v>
      </c>
      <c r="J6" s="62"/>
    </row>
    <row r="7" spans="1:9" ht="15">
      <c r="A7" s="48"/>
      <c r="B7" s="48"/>
      <c r="C7" s="50" t="s">
        <v>34</v>
      </c>
      <c r="D7" s="50"/>
      <c r="E7" s="64">
        <f>SUM(E5:E6)</f>
        <v>20000</v>
      </c>
      <c r="F7" s="64">
        <f>SUM(F5:F6)</f>
        <v>20000</v>
      </c>
      <c r="G7" s="64">
        <f>SUM(G5:G6)</f>
        <v>20000</v>
      </c>
      <c r="H7" s="64">
        <f>SUM(H5:H6)</f>
        <v>20000</v>
      </c>
      <c r="I7" s="64">
        <f aca="true" t="shared" si="0" ref="I7:I8">SUM(E7:H7)</f>
        <v>80000</v>
      </c>
    </row>
    <row r="8" spans="1:9" ht="15">
      <c r="A8" s="48"/>
      <c r="B8" s="48"/>
      <c r="C8" s="51" t="s">
        <v>122</v>
      </c>
      <c r="D8" s="50"/>
      <c r="E8" s="71">
        <f>'FY 15-16'!E22</f>
        <v>-26279.6475</v>
      </c>
      <c r="F8" s="71">
        <f>'FY 15-16'!F22</f>
        <v>33720.35249999999</v>
      </c>
      <c r="G8" s="71">
        <f>'FY 15-16'!G22</f>
        <v>33720.35249999999</v>
      </c>
      <c r="H8" s="71">
        <f>'FY 15-16'!H22</f>
        <v>33720.35249999999</v>
      </c>
      <c r="I8" s="71">
        <f t="shared" si="0"/>
        <v>74881.40999999997</v>
      </c>
    </row>
    <row r="9" spans="1:9" ht="15">
      <c r="A9" s="48"/>
      <c r="B9" s="48"/>
      <c r="C9" s="50" t="s">
        <v>123</v>
      </c>
      <c r="D9" s="50"/>
      <c r="E9" s="71">
        <f>SUM(E7:E8)</f>
        <v>-6279.647499999999</v>
      </c>
      <c r="F9" s="71">
        <f aca="true" t="shared" si="1" ref="F9:I9">SUM(F7:F8)</f>
        <v>53720.35249999999</v>
      </c>
      <c r="G9" s="71">
        <f t="shared" si="1"/>
        <v>53720.35249999999</v>
      </c>
      <c r="H9" s="71">
        <f t="shared" si="1"/>
        <v>53720.35249999999</v>
      </c>
      <c r="I9" s="71">
        <f t="shared" si="1"/>
        <v>154881.40999999997</v>
      </c>
    </row>
    <row r="10" spans="5:9" ht="15">
      <c r="E10" s="63"/>
      <c r="F10" s="63"/>
      <c r="G10" s="63"/>
      <c r="H10" s="63"/>
      <c r="I10" s="63"/>
    </row>
    <row r="11" spans="1:9" ht="15">
      <c r="A11" s="48"/>
      <c r="B11" s="48"/>
      <c r="C11" s="50"/>
      <c r="D11" s="50"/>
      <c r="E11" s="63"/>
      <c r="F11" s="63"/>
      <c r="G11" s="63"/>
      <c r="H11" s="63"/>
      <c r="I11" s="63"/>
    </row>
    <row r="12" spans="1:9" ht="31.5">
      <c r="A12" s="60" t="s">
        <v>28</v>
      </c>
      <c r="B12" s="48" t="s">
        <v>29</v>
      </c>
      <c r="C12" s="50" t="s">
        <v>31</v>
      </c>
      <c r="D12" s="60" t="s">
        <v>27</v>
      </c>
      <c r="E12" s="63"/>
      <c r="F12" s="63"/>
      <c r="G12" s="63"/>
      <c r="H12" s="63"/>
      <c r="I12" s="63"/>
    </row>
    <row r="13" spans="1:10" ht="15">
      <c r="A13" s="61">
        <v>42581</v>
      </c>
      <c r="B13" s="65" t="s">
        <v>48</v>
      </c>
      <c r="C13" s="62" t="s">
        <v>49</v>
      </c>
      <c r="D13" s="73">
        <v>9490.34</v>
      </c>
      <c r="E13" s="67">
        <f aca="true" t="shared" si="2" ref="E13:E24">D13*0.25</f>
        <v>2372.585</v>
      </c>
      <c r="F13" s="68">
        <v>2372.585</v>
      </c>
      <c r="G13" s="68">
        <v>2372.585</v>
      </c>
      <c r="H13" s="68">
        <v>2372.585</v>
      </c>
      <c r="I13" s="66">
        <f aca="true" t="shared" si="3" ref="I13">SUM(E13:H13)</f>
        <v>9490.34</v>
      </c>
      <c r="J13" s="76"/>
    </row>
    <row r="14" spans="1:10" ht="15">
      <c r="A14" s="61">
        <v>42607</v>
      </c>
      <c r="B14" s="65" t="s">
        <v>52</v>
      </c>
      <c r="C14" s="62" t="s">
        <v>51</v>
      </c>
      <c r="D14" s="73">
        <v>69.99</v>
      </c>
      <c r="E14" s="67">
        <f t="shared" si="2"/>
        <v>17.4975</v>
      </c>
      <c r="F14" s="68">
        <v>17.4975</v>
      </c>
      <c r="G14" s="68">
        <v>17.4975</v>
      </c>
      <c r="H14" s="68">
        <v>17.4975</v>
      </c>
      <c r="I14" s="66">
        <f>SUM(E14:H14)</f>
        <v>69.99</v>
      </c>
      <c r="J14" s="76"/>
    </row>
    <row r="15" spans="1:10" ht="15">
      <c r="A15" s="61">
        <v>42661</v>
      </c>
      <c r="B15" s="65" t="s">
        <v>53</v>
      </c>
      <c r="C15" s="62" t="s">
        <v>54</v>
      </c>
      <c r="D15" s="73">
        <v>2500</v>
      </c>
      <c r="E15" s="67">
        <f t="shared" si="2"/>
        <v>625</v>
      </c>
      <c r="F15" s="68">
        <v>625</v>
      </c>
      <c r="G15" s="68">
        <v>625</v>
      </c>
      <c r="H15" s="68">
        <v>625</v>
      </c>
      <c r="I15" s="66">
        <f aca="true" t="shared" si="4" ref="I15:I16">SUM(E15:H15)</f>
        <v>2500</v>
      </c>
      <c r="J15" s="76"/>
    </row>
    <row r="16" spans="1:10" ht="15">
      <c r="A16" s="61">
        <v>42735</v>
      </c>
      <c r="B16" s="65" t="s">
        <v>0</v>
      </c>
      <c r="C16" s="62" t="s">
        <v>55</v>
      </c>
      <c r="D16" s="66">
        <v>5428.38</v>
      </c>
      <c r="E16" s="67">
        <f t="shared" si="2"/>
        <v>1357.095</v>
      </c>
      <c r="F16" s="68">
        <v>1357.095</v>
      </c>
      <c r="G16" s="68">
        <v>1357.095</v>
      </c>
      <c r="H16" s="68">
        <v>1357.095</v>
      </c>
      <c r="I16" s="66">
        <f t="shared" si="4"/>
        <v>5428.38</v>
      </c>
      <c r="J16" s="76"/>
    </row>
    <row r="17" spans="1:10" ht="15">
      <c r="A17" s="61">
        <v>42738</v>
      </c>
      <c r="B17" s="65" t="s">
        <v>57</v>
      </c>
      <c r="C17" s="62" t="s">
        <v>56</v>
      </c>
      <c r="D17" s="66">
        <v>11241.97</v>
      </c>
      <c r="E17" s="67">
        <f t="shared" si="2"/>
        <v>2810.4925</v>
      </c>
      <c r="F17" s="68">
        <v>2810.4925</v>
      </c>
      <c r="G17" s="68">
        <v>2810.4925</v>
      </c>
      <c r="H17" s="68">
        <v>2810.4925</v>
      </c>
      <c r="I17" s="66">
        <f>SUM(E17:H17)</f>
        <v>11241.97</v>
      </c>
      <c r="J17" s="76"/>
    </row>
    <row r="18" spans="1:10" ht="15">
      <c r="A18" s="61">
        <v>42767</v>
      </c>
      <c r="B18" s="65" t="s">
        <v>59</v>
      </c>
      <c r="C18" s="62" t="s">
        <v>58</v>
      </c>
      <c r="D18" s="73">
        <v>17130.44</v>
      </c>
      <c r="E18" s="67">
        <f t="shared" si="2"/>
        <v>4282.61</v>
      </c>
      <c r="F18" s="68">
        <v>4282.61</v>
      </c>
      <c r="G18" s="68">
        <v>4282.61</v>
      </c>
      <c r="H18" s="68">
        <v>4282.61</v>
      </c>
      <c r="I18" s="66">
        <f>SUM(E18:H18)</f>
        <v>17130.44</v>
      </c>
      <c r="J18" s="76"/>
    </row>
    <row r="19" spans="1:10" ht="15">
      <c r="A19" s="61">
        <v>42846</v>
      </c>
      <c r="B19" s="65" t="s">
        <v>61</v>
      </c>
      <c r="C19" s="62" t="s">
        <v>60</v>
      </c>
      <c r="D19" s="73">
        <v>15103.58</v>
      </c>
      <c r="E19" s="67">
        <f t="shared" si="2"/>
        <v>3775.895</v>
      </c>
      <c r="F19" s="68">
        <v>3775.895</v>
      </c>
      <c r="G19" s="68">
        <v>3775.895</v>
      </c>
      <c r="H19" s="68">
        <v>3775.895</v>
      </c>
      <c r="I19" s="66">
        <f>SUM(E19:H19)</f>
        <v>15103.58</v>
      </c>
      <c r="J19" s="76"/>
    </row>
    <row r="20" spans="1:10" ht="15">
      <c r="A20" s="61">
        <v>42147</v>
      </c>
      <c r="B20" s="65" t="s">
        <v>2</v>
      </c>
      <c r="C20" s="62" t="s">
        <v>74</v>
      </c>
      <c r="D20" s="82">
        <v>1230.15</v>
      </c>
      <c r="E20" s="67">
        <f t="shared" si="2"/>
        <v>307.5375</v>
      </c>
      <c r="F20" s="68">
        <v>307.5375</v>
      </c>
      <c r="G20" s="68">
        <v>307.5375</v>
      </c>
      <c r="H20" s="68">
        <v>307.5375</v>
      </c>
      <c r="I20" s="66">
        <f>SUM(E20:H20)</f>
        <v>1230.15</v>
      </c>
      <c r="J20" s="76"/>
    </row>
    <row r="21" spans="1:10" ht="15">
      <c r="A21" s="65" t="s">
        <v>63</v>
      </c>
      <c r="B21" s="83">
        <v>3</v>
      </c>
      <c r="C21" s="62" t="s">
        <v>62</v>
      </c>
      <c r="D21" s="66">
        <v>4846.87</v>
      </c>
      <c r="E21" s="67">
        <f t="shared" si="2"/>
        <v>1211.7175</v>
      </c>
      <c r="F21" s="68">
        <v>1211.7175</v>
      </c>
      <c r="G21" s="68">
        <v>1211.7175</v>
      </c>
      <c r="H21" s="68">
        <v>1211.7175</v>
      </c>
      <c r="I21" s="66">
        <f>SUM(E21:H21)</f>
        <v>4846.87</v>
      </c>
      <c r="J21" s="82"/>
    </row>
    <row r="22" spans="1:10" ht="15">
      <c r="A22" s="61">
        <v>42916</v>
      </c>
      <c r="B22" s="65" t="s">
        <v>70</v>
      </c>
      <c r="C22" s="62" t="s">
        <v>68</v>
      </c>
      <c r="D22" s="66">
        <v>11780.62</v>
      </c>
      <c r="E22" s="67">
        <f t="shared" si="2"/>
        <v>2945.155</v>
      </c>
      <c r="F22" s="68">
        <v>2945.155</v>
      </c>
      <c r="G22" s="68">
        <v>2945.155</v>
      </c>
      <c r="H22" s="68">
        <v>2945.155</v>
      </c>
      <c r="I22" s="66">
        <f aca="true" t="shared" si="5" ref="I22:I24">SUM(E22:H22)</f>
        <v>11780.62</v>
      </c>
      <c r="J22" s="76"/>
    </row>
    <row r="23" spans="1:10" ht="15">
      <c r="A23" s="61">
        <v>42916</v>
      </c>
      <c r="B23" s="65" t="s">
        <v>71</v>
      </c>
      <c r="C23" s="62" t="s">
        <v>69</v>
      </c>
      <c r="D23" s="66">
        <v>12500</v>
      </c>
      <c r="E23" s="67">
        <f t="shared" si="2"/>
        <v>3125</v>
      </c>
      <c r="F23" s="68">
        <v>3125</v>
      </c>
      <c r="G23" s="68">
        <v>3125</v>
      </c>
      <c r="H23" s="68">
        <v>3125</v>
      </c>
      <c r="I23" s="66">
        <f t="shared" si="5"/>
        <v>12500</v>
      </c>
      <c r="J23" s="76"/>
    </row>
    <row r="24" spans="1:10" ht="15">
      <c r="A24" s="61">
        <v>42916</v>
      </c>
      <c r="B24" s="65" t="s">
        <v>72</v>
      </c>
      <c r="C24" s="62" t="s">
        <v>73</v>
      </c>
      <c r="D24" s="66">
        <f>4526.03+13578.08</f>
        <v>18104.11</v>
      </c>
      <c r="E24" s="67">
        <f t="shared" si="2"/>
        <v>4526.0275</v>
      </c>
      <c r="F24" s="68">
        <v>4526.0275</v>
      </c>
      <c r="G24" s="68">
        <v>4526.0275</v>
      </c>
      <c r="H24" s="68">
        <v>4526.0275</v>
      </c>
      <c r="I24" s="66">
        <f t="shared" si="5"/>
        <v>18104.11</v>
      </c>
      <c r="J24" s="76"/>
    </row>
    <row r="25" spans="1:9" ht="15">
      <c r="A25" s="48"/>
      <c r="B25" s="48"/>
      <c r="C25" s="50" t="s">
        <v>23</v>
      </c>
      <c r="D25" s="69"/>
      <c r="E25" s="64">
        <f>SUM(E12:E24)</f>
        <v>27356.6125</v>
      </c>
      <c r="F25" s="64">
        <f>SUM(F12:F24)</f>
        <v>27356.6125</v>
      </c>
      <c r="G25" s="64">
        <f>SUM(G12:G24)</f>
        <v>27356.6125</v>
      </c>
      <c r="H25" s="64">
        <f>SUM(H12:H24)</f>
        <v>27356.6125</v>
      </c>
      <c r="I25" s="64">
        <f>SUM(E25:H25)</f>
        <v>109426.45</v>
      </c>
    </row>
    <row r="26" spans="5:9" ht="15">
      <c r="E26" s="63"/>
      <c r="F26" s="63"/>
      <c r="G26" s="63"/>
      <c r="H26" s="63"/>
      <c r="I26" s="63"/>
    </row>
    <row r="27" spans="1:9" ht="16.5" thickBot="1">
      <c r="A27" s="48"/>
      <c r="B27" s="48"/>
      <c r="C27" s="50" t="s">
        <v>35</v>
      </c>
      <c r="D27" s="50"/>
      <c r="E27" s="70">
        <f>E9-E25</f>
        <v>-33636.259999999995</v>
      </c>
      <c r="F27" s="70">
        <f aca="true" t="shared" si="6" ref="F27:I27">F9-F25</f>
        <v>26363.739999999994</v>
      </c>
      <c r="G27" s="70">
        <f t="shared" si="6"/>
        <v>26363.739999999994</v>
      </c>
      <c r="H27" s="70">
        <f t="shared" si="6"/>
        <v>26363.739999999994</v>
      </c>
      <c r="I27" s="70">
        <f t="shared" si="6"/>
        <v>45454.95999999998</v>
      </c>
    </row>
    <row r="28" spans="5:9" ht="16.5" thickTop="1">
      <c r="E28" s="63"/>
      <c r="F28" s="63"/>
      <c r="G28" s="63"/>
      <c r="H28" s="63"/>
      <c r="I28" s="63"/>
    </row>
    <row r="29" spans="5:9" ht="15">
      <c r="E29" s="63"/>
      <c r="F29" s="63"/>
      <c r="G29" s="63"/>
      <c r="H29" s="63"/>
      <c r="I29" s="63"/>
    </row>
    <row r="30" ht="15">
      <c r="H30" s="63"/>
    </row>
    <row r="31" spans="7:8" ht="15">
      <c r="G31" s="55"/>
      <c r="H31" s="63"/>
    </row>
  </sheetData>
  <printOptions/>
  <pageMargins left="0.2" right="0" top="0.75" bottom="0.75" header="0.3" footer="0.3"/>
  <pageSetup horizontalDpi="1200" verticalDpi="12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workbookViewId="0" topLeftCell="A4">
      <selection activeCell="C24" sqref="C24"/>
    </sheetView>
  </sheetViews>
  <sheetFormatPr defaultColWidth="9.140625" defaultRowHeight="15"/>
  <cols>
    <col min="1" max="1" width="9.8515625" style="53" customWidth="1"/>
    <col min="2" max="2" width="17.28125" style="53" customWidth="1"/>
    <col min="3" max="3" width="77.140625" style="51" customWidth="1"/>
    <col min="4" max="4" width="12.00390625" style="51" customWidth="1"/>
    <col min="5" max="5" width="14.28125" style="51" customWidth="1"/>
    <col min="6" max="9" width="12.7109375" style="51" customWidth="1"/>
    <col min="10" max="10" width="9.140625" style="51" customWidth="1"/>
    <col min="11" max="11" width="9.7109375" style="51" bestFit="1" customWidth="1"/>
    <col min="12" max="16384" width="9.140625" style="51" customWidth="1"/>
  </cols>
  <sheetData>
    <row r="1" spans="1:9" ht="15">
      <c r="A1" s="48"/>
      <c r="B1" s="48"/>
      <c r="C1" s="54" t="s">
        <v>46</v>
      </c>
      <c r="D1" s="50"/>
      <c r="I1" s="52" t="s">
        <v>21</v>
      </c>
    </row>
    <row r="2" ht="15">
      <c r="C2" s="54" t="s">
        <v>47</v>
      </c>
    </row>
    <row r="3" spans="6:8" ht="15">
      <c r="F3" s="55"/>
      <c r="G3" s="55"/>
      <c r="H3" s="55"/>
    </row>
    <row r="4" spans="1:9" ht="63.75" thickBot="1">
      <c r="A4" s="56"/>
      <c r="B4" s="56"/>
      <c r="C4" s="57" t="s">
        <v>113</v>
      </c>
      <c r="D4" s="57"/>
      <c r="E4" s="58" t="s">
        <v>108</v>
      </c>
      <c r="F4" s="58" t="s">
        <v>24</v>
      </c>
      <c r="G4" s="58" t="s">
        <v>25</v>
      </c>
      <c r="H4" s="58" t="s">
        <v>26</v>
      </c>
      <c r="I4" s="59" t="s">
        <v>22</v>
      </c>
    </row>
    <row r="5" spans="1:4" ht="32.25" thickTop="1">
      <c r="A5" s="60" t="s">
        <v>33</v>
      </c>
      <c r="B5" s="48"/>
      <c r="C5" s="50" t="s">
        <v>30</v>
      </c>
      <c r="D5" s="50"/>
    </row>
    <row r="6" spans="1:9" ht="15">
      <c r="A6" s="61">
        <v>42917</v>
      </c>
      <c r="C6" s="62" t="s">
        <v>64</v>
      </c>
      <c r="E6" s="63">
        <v>20000</v>
      </c>
      <c r="F6" s="63"/>
      <c r="G6" s="63"/>
      <c r="H6" s="63"/>
      <c r="I6" s="63">
        <f aca="true" t="shared" si="0" ref="I6:I7">SUM(E6:H6)</f>
        <v>20000</v>
      </c>
    </row>
    <row r="7" spans="1:9" ht="15">
      <c r="A7" s="61">
        <v>42917</v>
      </c>
      <c r="C7" s="62" t="s">
        <v>65</v>
      </c>
      <c r="E7" s="63">
        <v>20000</v>
      </c>
      <c r="F7" s="63"/>
      <c r="G7" s="63"/>
      <c r="H7" s="63"/>
      <c r="I7" s="63">
        <f t="shared" si="0"/>
        <v>20000</v>
      </c>
    </row>
    <row r="8" spans="1:9" ht="15">
      <c r="A8" s="61">
        <v>42917</v>
      </c>
      <c r="C8" s="62" t="s">
        <v>66</v>
      </c>
      <c r="E8" s="63">
        <v>20000</v>
      </c>
      <c r="F8" s="63"/>
      <c r="G8" s="63"/>
      <c r="H8" s="63"/>
      <c r="I8" s="63">
        <f>SUM(E8:H8)</f>
        <v>20000</v>
      </c>
    </row>
    <row r="9" spans="1:9" ht="15">
      <c r="A9" s="61">
        <v>42979</v>
      </c>
      <c r="C9" s="62" t="s">
        <v>67</v>
      </c>
      <c r="E9" s="63">
        <v>20000</v>
      </c>
      <c r="F9" s="63">
        <v>20000</v>
      </c>
      <c r="G9" s="63">
        <v>20000</v>
      </c>
      <c r="H9" s="63">
        <v>20000</v>
      </c>
      <c r="I9" s="63">
        <f>SUM(E9:H9)</f>
        <v>80000</v>
      </c>
    </row>
    <row r="10" spans="1:9" ht="15">
      <c r="A10" s="48"/>
      <c r="B10" s="48"/>
      <c r="C10" s="50" t="s">
        <v>34</v>
      </c>
      <c r="D10" s="50"/>
      <c r="E10" s="64">
        <f>SUM(E6:E9)</f>
        <v>80000</v>
      </c>
      <c r="F10" s="64">
        <f aca="true" t="shared" si="1" ref="F10:I10">SUM(F6:F9)</f>
        <v>20000</v>
      </c>
      <c r="G10" s="64">
        <f t="shared" si="1"/>
        <v>20000</v>
      </c>
      <c r="H10" s="64">
        <f t="shared" si="1"/>
        <v>20000</v>
      </c>
      <c r="I10" s="64">
        <f t="shared" si="1"/>
        <v>140000</v>
      </c>
    </row>
    <row r="11" spans="1:9" ht="15">
      <c r="A11" s="51" t="s">
        <v>122</v>
      </c>
      <c r="B11" s="50"/>
      <c r="C11" s="71"/>
      <c r="D11" s="71"/>
      <c r="E11" s="71">
        <f>'FY 16-17'!E27</f>
        <v>-33636.259999999995</v>
      </c>
      <c r="F11" s="71">
        <f>'FY 16-17'!F27</f>
        <v>26363.739999999994</v>
      </c>
      <c r="G11" s="71">
        <f>'FY 16-17'!G27</f>
        <v>26363.739999999994</v>
      </c>
      <c r="H11" s="71">
        <f>'FY 16-17'!H27</f>
        <v>26363.739999999994</v>
      </c>
      <c r="I11" s="71">
        <f>'FY 16-17'!I27</f>
        <v>45454.95999999998</v>
      </c>
    </row>
    <row r="12" spans="1:9" s="50" customFormat="1" ht="15">
      <c r="A12" s="50" t="s">
        <v>123</v>
      </c>
      <c r="C12" s="91"/>
      <c r="D12" s="91"/>
      <c r="E12" s="91">
        <f>SUM(E10:E11)</f>
        <v>46363.740000000005</v>
      </c>
      <c r="F12" s="91">
        <f aca="true" t="shared" si="2" ref="F12:I12">SUM(F10:F11)</f>
        <v>46363.73999999999</v>
      </c>
      <c r="G12" s="91">
        <f t="shared" si="2"/>
        <v>46363.73999999999</v>
      </c>
      <c r="H12" s="91">
        <f t="shared" si="2"/>
        <v>46363.73999999999</v>
      </c>
      <c r="I12" s="91">
        <f t="shared" si="2"/>
        <v>185454.95999999996</v>
      </c>
    </row>
    <row r="13" spans="5:9" ht="15">
      <c r="E13" s="63"/>
      <c r="F13" s="63"/>
      <c r="G13" s="63"/>
      <c r="H13" s="63"/>
      <c r="I13" s="63"/>
    </row>
    <row r="14" spans="1:9" ht="15">
      <c r="A14" s="48"/>
      <c r="B14" s="48"/>
      <c r="C14" s="50"/>
      <c r="D14" s="50"/>
      <c r="E14" s="63"/>
      <c r="F14" s="63"/>
      <c r="G14" s="63"/>
      <c r="H14" s="63"/>
      <c r="I14" s="63"/>
    </row>
    <row r="15" spans="1:9" ht="31.5">
      <c r="A15" s="60" t="s">
        <v>28</v>
      </c>
      <c r="B15" s="48" t="s">
        <v>29</v>
      </c>
      <c r="C15" s="50" t="s">
        <v>31</v>
      </c>
      <c r="D15" s="60" t="s">
        <v>27</v>
      </c>
      <c r="E15" s="63"/>
      <c r="F15" s="63"/>
      <c r="G15" s="63"/>
      <c r="H15" s="63"/>
      <c r="I15" s="63"/>
    </row>
    <row r="16" spans="1:10" ht="15">
      <c r="A16" s="61">
        <v>43032</v>
      </c>
      <c r="B16" s="65" t="s">
        <v>76</v>
      </c>
      <c r="C16" s="77" t="s">
        <v>75</v>
      </c>
      <c r="D16" s="78">
        <v>18172</v>
      </c>
      <c r="E16" s="67">
        <f aca="true" t="shared" si="3" ref="E16:E30">D16*0.25</f>
        <v>4543</v>
      </c>
      <c r="F16" s="84">
        <v>4543</v>
      </c>
      <c r="G16" s="81">
        <v>4543</v>
      </c>
      <c r="H16" s="81">
        <v>4543</v>
      </c>
      <c r="I16" s="66">
        <f aca="true" t="shared" si="4" ref="I16">SUM(E16:H16)</f>
        <v>18172</v>
      </c>
      <c r="J16" s="79"/>
    </row>
    <row r="17" spans="1:10" ht="15">
      <c r="A17" s="61">
        <v>43013</v>
      </c>
      <c r="B17" s="65" t="s">
        <v>78</v>
      </c>
      <c r="C17" s="62" t="s">
        <v>77</v>
      </c>
      <c r="D17" s="72">
        <v>-11780.62</v>
      </c>
      <c r="E17" s="67">
        <f t="shared" si="3"/>
        <v>-2945.155</v>
      </c>
      <c r="F17" s="63">
        <v>-2945.155</v>
      </c>
      <c r="G17" s="63">
        <v>-2945.155</v>
      </c>
      <c r="H17" s="63">
        <v>-2945.155</v>
      </c>
      <c r="I17" s="80">
        <f>SUM(E17:H17)</f>
        <v>-11780.62</v>
      </c>
      <c r="J17" s="72"/>
    </row>
    <row r="18" spans="1:10" ht="15">
      <c r="A18" s="65" t="s">
        <v>80</v>
      </c>
      <c r="B18" s="53">
        <v>16</v>
      </c>
      <c r="C18" s="77" t="s">
        <v>79</v>
      </c>
      <c r="D18" s="78">
        <v>12017.19</v>
      </c>
      <c r="E18" s="67">
        <f t="shared" si="3"/>
        <v>3004.2975</v>
      </c>
      <c r="F18" s="84">
        <v>3004.2975</v>
      </c>
      <c r="G18" s="81">
        <v>3004.2975</v>
      </c>
      <c r="H18" s="81">
        <v>3004.2975</v>
      </c>
      <c r="I18" s="66">
        <f aca="true" t="shared" si="5" ref="I18:I21">SUM(E18:H18)</f>
        <v>12017.19</v>
      </c>
      <c r="J18" s="72"/>
    </row>
    <row r="19" spans="1:10" ht="15">
      <c r="A19" s="85" t="s">
        <v>85</v>
      </c>
      <c r="B19" s="85" t="s">
        <v>86</v>
      </c>
      <c r="C19" s="77" t="s">
        <v>84</v>
      </c>
      <c r="D19" s="86">
        <v>15522.45</v>
      </c>
      <c r="E19" s="67">
        <f t="shared" si="3"/>
        <v>3880.6125</v>
      </c>
      <c r="F19" s="86">
        <v>3880.6125</v>
      </c>
      <c r="G19" s="86">
        <v>3880.6125</v>
      </c>
      <c r="H19" s="86">
        <v>3880.6125</v>
      </c>
      <c r="I19" s="66">
        <f t="shared" si="5"/>
        <v>15522.45</v>
      </c>
      <c r="J19" s="77"/>
    </row>
    <row r="20" spans="1:10" ht="15">
      <c r="A20" s="61">
        <v>43129</v>
      </c>
      <c r="B20" s="65" t="s">
        <v>83</v>
      </c>
      <c r="C20" s="77" t="s">
        <v>81</v>
      </c>
      <c r="D20" s="78">
        <v>5815</v>
      </c>
      <c r="E20" s="67">
        <f t="shared" si="3"/>
        <v>1453.75</v>
      </c>
      <c r="F20" s="84">
        <v>1453.75</v>
      </c>
      <c r="G20" s="84">
        <v>1453.75</v>
      </c>
      <c r="H20" s="84">
        <v>1453.75</v>
      </c>
      <c r="I20" s="66">
        <f t="shared" si="5"/>
        <v>5815</v>
      </c>
      <c r="J20" s="72"/>
    </row>
    <row r="21" spans="1:10" ht="31.5">
      <c r="A21" s="61">
        <v>43131</v>
      </c>
      <c r="B21" s="65" t="s">
        <v>6</v>
      </c>
      <c r="C21" s="77" t="s">
        <v>82</v>
      </c>
      <c r="D21" s="78">
        <v>1564.46</v>
      </c>
      <c r="E21" s="67">
        <f t="shared" si="3"/>
        <v>391.115</v>
      </c>
      <c r="F21" s="84">
        <v>391.115</v>
      </c>
      <c r="G21" s="84">
        <v>391.115</v>
      </c>
      <c r="H21" s="84">
        <v>391.115</v>
      </c>
      <c r="I21" s="66">
        <f t="shared" si="5"/>
        <v>1564.46</v>
      </c>
      <c r="J21" s="72"/>
    </row>
    <row r="22" spans="1:10" ht="15">
      <c r="A22" s="61">
        <v>43159</v>
      </c>
      <c r="B22" s="62" t="s">
        <v>87</v>
      </c>
      <c r="C22" s="77" t="s">
        <v>88</v>
      </c>
      <c r="D22" s="78">
        <v>6972.5</v>
      </c>
      <c r="E22" s="67">
        <f t="shared" si="3"/>
        <v>1743.125</v>
      </c>
      <c r="F22" s="84">
        <v>1743.125</v>
      </c>
      <c r="G22" s="84">
        <v>1743.125</v>
      </c>
      <c r="H22" s="84">
        <v>1743.125</v>
      </c>
      <c r="I22" s="66">
        <f>SUM(E22:H22)</f>
        <v>6972.5</v>
      </c>
      <c r="J22" s="72"/>
    </row>
    <row r="23" spans="1:10" ht="31.5">
      <c r="A23" s="65" t="s">
        <v>89</v>
      </c>
      <c r="B23" s="53" t="s">
        <v>90</v>
      </c>
      <c r="C23" s="87" t="s">
        <v>91</v>
      </c>
      <c r="D23" s="78">
        <v>11039.14</v>
      </c>
      <c r="E23" s="67">
        <f t="shared" si="3"/>
        <v>2759.785</v>
      </c>
      <c r="F23" s="84">
        <v>2759.785</v>
      </c>
      <c r="G23" s="81">
        <v>2759.785</v>
      </c>
      <c r="H23" s="81">
        <v>2759.785</v>
      </c>
      <c r="I23" s="66">
        <v>11039.14</v>
      </c>
      <c r="J23" s="72"/>
    </row>
    <row r="24" spans="1:10" ht="15">
      <c r="A24" s="74">
        <v>43192</v>
      </c>
      <c r="B24" s="62" t="s">
        <v>92</v>
      </c>
      <c r="C24" s="77" t="s">
        <v>93</v>
      </c>
      <c r="D24" s="78">
        <v>5862.5</v>
      </c>
      <c r="E24" s="67">
        <f t="shared" si="3"/>
        <v>1465.625</v>
      </c>
      <c r="F24" s="84">
        <v>1465.625</v>
      </c>
      <c r="G24" s="81">
        <v>1465.625</v>
      </c>
      <c r="H24" s="81">
        <v>1465.625</v>
      </c>
      <c r="I24" s="66">
        <f>SUM(E24:H24)</f>
        <v>5862.5</v>
      </c>
      <c r="J24" s="72"/>
    </row>
    <row r="25" spans="1:10" ht="15">
      <c r="A25" s="74">
        <v>43199</v>
      </c>
      <c r="B25" s="62" t="s">
        <v>96</v>
      </c>
      <c r="C25" s="77" t="s">
        <v>94</v>
      </c>
      <c r="D25" s="78">
        <v>22166.8</v>
      </c>
      <c r="E25" s="67">
        <f t="shared" si="3"/>
        <v>5541.7</v>
      </c>
      <c r="F25" s="84">
        <v>5541.7</v>
      </c>
      <c r="G25" s="81">
        <v>5541.7</v>
      </c>
      <c r="H25" s="81">
        <v>5541.7</v>
      </c>
      <c r="I25" s="66">
        <f aca="true" t="shared" si="6" ref="I25:I30">SUM(E25:H25)</f>
        <v>22166.8</v>
      </c>
      <c r="J25" s="72"/>
    </row>
    <row r="26" spans="1:10" ht="15">
      <c r="A26" s="74">
        <v>43208</v>
      </c>
      <c r="B26" s="62" t="s">
        <v>97</v>
      </c>
      <c r="C26" s="77" t="s">
        <v>95</v>
      </c>
      <c r="D26" s="78">
        <v>14056.25</v>
      </c>
      <c r="E26" s="67">
        <f t="shared" si="3"/>
        <v>3514.0625</v>
      </c>
      <c r="F26" s="84">
        <v>3514.0625</v>
      </c>
      <c r="G26" s="81">
        <v>3514.0625</v>
      </c>
      <c r="H26" s="81">
        <v>3514.0625</v>
      </c>
      <c r="I26" s="66">
        <f t="shared" si="6"/>
        <v>14056.25</v>
      </c>
      <c r="J26" s="72"/>
    </row>
    <row r="27" spans="1:10" ht="15">
      <c r="A27" s="74">
        <v>43241</v>
      </c>
      <c r="B27" s="62" t="s">
        <v>99</v>
      </c>
      <c r="C27" s="77" t="s">
        <v>98</v>
      </c>
      <c r="D27" s="78">
        <v>7993.75</v>
      </c>
      <c r="E27" s="67">
        <f t="shared" si="3"/>
        <v>1998.4375</v>
      </c>
      <c r="F27" s="84">
        <v>1998.4375</v>
      </c>
      <c r="G27" s="81">
        <v>1998.4375</v>
      </c>
      <c r="H27" s="81">
        <v>1998.4375</v>
      </c>
      <c r="I27" s="66">
        <f t="shared" si="6"/>
        <v>7993.75</v>
      </c>
      <c r="J27" s="72"/>
    </row>
    <row r="28" spans="1:9" s="88" customFormat="1" ht="15">
      <c r="A28" s="74">
        <v>43281</v>
      </c>
      <c r="B28" s="62" t="s">
        <v>101</v>
      </c>
      <c r="C28" s="77" t="s">
        <v>103</v>
      </c>
      <c r="D28" s="78">
        <v>7382.5</v>
      </c>
      <c r="E28" s="67">
        <f t="shared" si="3"/>
        <v>1845.625</v>
      </c>
      <c r="F28" s="68">
        <v>1845.625</v>
      </c>
      <c r="G28" s="68">
        <v>1845.625</v>
      </c>
      <c r="H28" s="68">
        <v>1845.625</v>
      </c>
      <c r="I28" s="66">
        <f t="shared" si="6"/>
        <v>7382.5</v>
      </c>
    </row>
    <row r="29" spans="1:9" s="88" customFormat="1" ht="15">
      <c r="A29" s="74">
        <v>43281</v>
      </c>
      <c r="B29" s="62" t="s">
        <v>104</v>
      </c>
      <c r="C29" s="77" t="s">
        <v>105</v>
      </c>
      <c r="D29" s="78">
        <v>16616.23</v>
      </c>
      <c r="E29" s="67">
        <f t="shared" si="3"/>
        <v>4154.0575</v>
      </c>
      <c r="F29" s="68">
        <v>4154.0575</v>
      </c>
      <c r="G29" s="68">
        <v>4154.0575</v>
      </c>
      <c r="H29" s="68">
        <v>4154.0575</v>
      </c>
      <c r="I29" s="66">
        <f t="shared" si="6"/>
        <v>16616.23</v>
      </c>
    </row>
    <row r="30" spans="1:9" s="88" customFormat="1" ht="15">
      <c r="A30" s="74">
        <v>43281</v>
      </c>
      <c r="B30" s="62" t="s">
        <v>106</v>
      </c>
      <c r="C30" s="77" t="s">
        <v>107</v>
      </c>
      <c r="D30" s="78">
        <v>6496.25</v>
      </c>
      <c r="E30" s="67">
        <f t="shared" si="3"/>
        <v>1624.0625</v>
      </c>
      <c r="F30" s="68">
        <v>1624.0625</v>
      </c>
      <c r="G30" s="68">
        <v>1624.0625</v>
      </c>
      <c r="H30" s="68">
        <v>1624.0625</v>
      </c>
      <c r="I30" s="66">
        <f t="shared" si="6"/>
        <v>6496.25</v>
      </c>
    </row>
    <row r="31" spans="1:10" ht="15">
      <c r="A31" s="74"/>
      <c r="B31" s="62"/>
      <c r="C31" s="77"/>
      <c r="D31" s="78"/>
      <c r="E31" s="79"/>
      <c r="F31" s="79"/>
      <c r="G31" s="80"/>
      <c r="H31" s="80"/>
      <c r="I31" s="66"/>
      <c r="J31" s="72"/>
    </row>
    <row r="32" spans="3:9" ht="15">
      <c r="C32" s="77"/>
      <c r="E32" s="63"/>
      <c r="F32" s="63"/>
      <c r="G32" s="81"/>
      <c r="H32" s="81"/>
      <c r="I32" s="81"/>
    </row>
    <row r="33" spans="1:9" ht="15">
      <c r="A33" s="48"/>
      <c r="B33" s="48"/>
      <c r="C33" s="50" t="s">
        <v>23</v>
      </c>
      <c r="D33" s="69"/>
      <c r="E33" s="64">
        <f>SUM(E15:E32)</f>
        <v>34974.1</v>
      </c>
      <c r="F33" s="64">
        <f>SUM(F15:F32)</f>
        <v>34974.1</v>
      </c>
      <c r="G33" s="64">
        <f>SUM(G15:G32)</f>
        <v>34974.1</v>
      </c>
      <c r="H33" s="64">
        <f>SUM(H15:H32)</f>
        <v>34974.1</v>
      </c>
      <c r="I33" s="64">
        <f>SUM(E33:H33)</f>
        <v>139896.4</v>
      </c>
    </row>
    <row r="34" spans="5:11" ht="15">
      <c r="E34" s="63"/>
      <c r="F34" s="63"/>
      <c r="G34" s="63"/>
      <c r="H34" s="63"/>
      <c r="I34" s="63"/>
      <c r="K34" s="63"/>
    </row>
    <row r="35" spans="1:9" ht="16.5" thickBot="1">
      <c r="A35" s="48"/>
      <c r="B35" s="48"/>
      <c r="C35" s="50" t="s">
        <v>35</v>
      </c>
      <c r="D35" s="50"/>
      <c r="E35" s="70">
        <f>E12-E33</f>
        <v>11389.640000000007</v>
      </c>
      <c r="F35" s="70">
        <f aca="true" t="shared" si="7" ref="F35:I35">F12-F33</f>
        <v>11389.639999999992</v>
      </c>
      <c r="G35" s="70">
        <f t="shared" si="7"/>
        <v>11389.639999999992</v>
      </c>
      <c r="H35" s="70">
        <f t="shared" si="7"/>
        <v>11389.639999999992</v>
      </c>
      <c r="I35" s="70">
        <f t="shared" si="7"/>
        <v>45558.55999999997</v>
      </c>
    </row>
    <row r="36" spans="5:9" ht="16.5" thickTop="1">
      <c r="E36" s="63"/>
      <c r="F36" s="63"/>
      <c r="G36" s="63"/>
      <c r="H36" s="63"/>
      <c r="I36" s="63"/>
    </row>
    <row r="37" spans="5:9" ht="15">
      <c r="E37" s="63"/>
      <c r="F37" s="63"/>
      <c r="G37" s="63"/>
      <c r="H37" s="63"/>
      <c r="I37" s="63"/>
    </row>
    <row r="38" ht="15">
      <c r="H38" s="63"/>
    </row>
    <row r="39" spans="7:8" ht="15">
      <c r="G39" s="55"/>
      <c r="H39" s="63"/>
    </row>
  </sheetData>
  <printOptions/>
  <pageMargins left="0.2" right="0" top="0.75" bottom="0.75" header="0.3" footer="0.3"/>
  <pageSetup horizontalDpi="1200" verticalDpi="12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tabSelected="1" workbookViewId="0" topLeftCell="A1">
      <selection activeCell="B2" sqref="B2"/>
    </sheetView>
  </sheetViews>
  <sheetFormatPr defaultColWidth="9.140625" defaultRowHeight="15"/>
  <cols>
    <col min="1" max="1" width="9.140625" style="51" customWidth="1"/>
    <col min="2" max="2" width="37.8515625" style="51" customWidth="1"/>
    <col min="3" max="3" width="11.28125" style="92" bestFit="1" customWidth="1"/>
    <col min="4" max="8" width="12.421875" style="92" bestFit="1" customWidth="1"/>
    <col min="9" max="9" width="13.28125" style="55" bestFit="1" customWidth="1"/>
    <col min="10" max="16384" width="9.140625" style="51" customWidth="1"/>
  </cols>
  <sheetData>
    <row r="1" ht="15">
      <c r="B1" s="51" t="s">
        <v>137</v>
      </c>
    </row>
    <row r="2" ht="15">
      <c r="B2" s="50" t="s">
        <v>136</v>
      </c>
    </row>
    <row r="4" spans="3:9" ht="31.5">
      <c r="C4" s="93" t="s">
        <v>109</v>
      </c>
      <c r="D4" s="93" t="s">
        <v>110</v>
      </c>
      <c r="E4" s="93" t="s">
        <v>111</v>
      </c>
      <c r="F4" s="93" t="s">
        <v>112</v>
      </c>
      <c r="G4" s="93" t="s">
        <v>113</v>
      </c>
      <c r="H4" s="93" t="s">
        <v>115</v>
      </c>
      <c r="I4" s="55" t="s">
        <v>22</v>
      </c>
    </row>
    <row r="5" ht="15">
      <c r="A5" s="50" t="s">
        <v>30</v>
      </c>
    </row>
    <row r="6" spans="2:9" ht="15">
      <c r="B6" s="89" t="s">
        <v>21</v>
      </c>
      <c r="F6" s="92">
        <f>'FY 16-17'!E7</f>
        <v>20000</v>
      </c>
      <c r="G6" s="92">
        <f>'FY 17-18'!E10</f>
        <v>80000</v>
      </c>
      <c r="I6" s="92">
        <f>SUM(C6:H6)</f>
        <v>100000</v>
      </c>
    </row>
    <row r="7" spans="2:9" ht="15">
      <c r="B7" s="89" t="s">
        <v>133</v>
      </c>
      <c r="C7" s="92">
        <f>'FY 13-14'!F7</f>
        <v>20000</v>
      </c>
      <c r="D7" s="92">
        <f>'FY 14-15'!F7</f>
        <v>20000</v>
      </c>
      <c r="E7" s="92">
        <f>'FY 15-16'!F7</f>
        <v>20000</v>
      </c>
      <c r="F7" s="92">
        <f>'FY 16-17'!F7</f>
        <v>20000</v>
      </c>
      <c r="G7" s="92">
        <f>'FY 17-18'!F10</f>
        <v>20000</v>
      </c>
      <c r="I7" s="92">
        <f aca="true" t="shared" si="0" ref="I7:I9">SUM(C7:H7)</f>
        <v>100000</v>
      </c>
    </row>
    <row r="8" spans="2:9" ht="15">
      <c r="B8" s="89" t="s">
        <v>134</v>
      </c>
      <c r="C8" s="92">
        <f>'FY 13-14'!G7</f>
        <v>20000</v>
      </c>
      <c r="D8" s="92">
        <f>'FY 14-15'!G7</f>
        <v>20000</v>
      </c>
      <c r="E8" s="92">
        <f>'FY 15-16'!G7</f>
        <v>20000</v>
      </c>
      <c r="F8" s="92">
        <f>'FY 16-17'!G7</f>
        <v>20000</v>
      </c>
      <c r="G8" s="92">
        <f>'FY 17-18'!G10</f>
        <v>20000</v>
      </c>
      <c r="I8" s="92">
        <f t="shared" si="0"/>
        <v>100000</v>
      </c>
    </row>
    <row r="9" spans="2:9" ht="15">
      <c r="B9" s="89" t="s">
        <v>135</v>
      </c>
      <c r="C9" s="92">
        <f>'FY 13-14'!H7</f>
        <v>20000</v>
      </c>
      <c r="D9" s="92">
        <f>'FY 14-15'!H7</f>
        <v>20000</v>
      </c>
      <c r="E9" s="92">
        <f>'FY 15-16'!H7</f>
        <v>20000</v>
      </c>
      <c r="F9" s="92">
        <f>'FY 16-17'!H7</f>
        <v>20000</v>
      </c>
      <c r="G9" s="92">
        <f>'FY 17-18'!H10</f>
        <v>20000</v>
      </c>
      <c r="I9" s="92">
        <f t="shared" si="0"/>
        <v>100000</v>
      </c>
    </row>
    <row r="10" spans="1:9" ht="15">
      <c r="A10" s="51" t="s">
        <v>34</v>
      </c>
      <c r="C10" s="92">
        <f>SUM(C6:C9)</f>
        <v>60000</v>
      </c>
      <c r="D10" s="92">
        <f aca="true" t="shared" si="1" ref="D10:H10">SUM(D6:D9)</f>
        <v>60000</v>
      </c>
      <c r="E10" s="92">
        <f t="shared" si="1"/>
        <v>60000</v>
      </c>
      <c r="F10" s="92">
        <f t="shared" si="1"/>
        <v>80000</v>
      </c>
      <c r="G10" s="92">
        <f t="shared" si="1"/>
        <v>140000</v>
      </c>
      <c r="H10" s="92">
        <f t="shared" si="1"/>
        <v>0</v>
      </c>
      <c r="I10" s="92">
        <f>SUM(C10:H10)</f>
        <v>400000</v>
      </c>
    </row>
    <row r="11" spans="1:9" ht="15">
      <c r="A11" s="51" t="s">
        <v>120</v>
      </c>
      <c r="D11" s="92">
        <f>C32</f>
        <v>48688.36</v>
      </c>
      <c r="E11" s="92">
        <f aca="true" t="shared" si="2" ref="E11:H11">D32</f>
        <v>75481.54000000001</v>
      </c>
      <c r="F11" s="92">
        <f t="shared" si="2"/>
        <v>74881.41</v>
      </c>
      <c r="G11" s="92">
        <f t="shared" si="2"/>
        <v>45454.95999999999</v>
      </c>
      <c r="H11" s="92">
        <f t="shared" si="2"/>
        <v>45558.56</v>
      </c>
      <c r="I11" s="92"/>
    </row>
    <row r="12" spans="1:9" s="50" customFormat="1" ht="15">
      <c r="A12" s="50" t="s">
        <v>121</v>
      </c>
      <c r="C12" s="94">
        <f>SUM(C10:C11)</f>
        <v>60000</v>
      </c>
      <c r="D12" s="94">
        <f>SUM(D10:D11)</f>
        <v>108688.36</v>
      </c>
      <c r="E12" s="94">
        <f aca="true" t="shared" si="3" ref="E12:H12">SUM(E10:E11)</f>
        <v>135481.54</v>
      </c>
      <c r="F12" s="94">
        <f t="shared" si="3"/>
        <v>154881.41</v>
      </c>
      <c r="G12" s="94">
        <f t="shared" si="3"/>
        <v>185454.96</v>
      </c>
      <c r="H12" s="94">
        <f t="shared" si="3"/>
        <v>45558.56</v>
      </c>
      <c r="I12" s="94"/>
    </row>
    <row r="14" ht="15">
      <c r="A14" s="50" t="s">
        <v>31</v>
      </c>
    </row>
    <row r="15" spans="2:9" ht="15">
      <c r="B15" s="51" t="s">
        <v>124</v>
      </c>
      <c r="F15" s="92">
        <f>'FY 16-17'!I14</f>
        <v>69.99</v>
      </c>
      <c r="I15" s="92">
        <f aca="true" t="shared" si="4" ref="I15:I27">SUM(C15:H15)</f>
        <v>69.99</v>
      </c>
    </row>
    <row r="16" spans="2:9" ht="15">
      <c r="B16" s="51" t="s">
        <v>125</v>
      </c>
      <c r="F16" s="92">
        <f>'FY 16-17'!I13</f>
        <v>9490.34</v>
      </c>
      <c r="I16" s="92">
        <f t="shared" si="4"/>
        <v>9490.34</v>
      </c>
    </row>
    <row r="17" spans="2:9" ht="15">
      <c r="B17" s="51" t="s">
        <v>119</v>
      </c>
      <c r="E17" s="92">
        <f>'FY 15-16'!I16</f>
        <v>12000</v>
      </c>
      <c r="I17" s="92">
        <f t="shared" si="4"/>
        <v>12000</v>
      </c>
    </row>
    <row r="18" spans="2:9" ht="15">
      <c r="B18" s="51" t="s">
        <v>132</v>
      </c>
      <c r="G18" s="92">
        <f>'FY 17-18'!I17</f>
        <v>-11780.62</v>
      </c>
      <c r="I18" s="92">
        <f t="shared" si="4"/>
        <v>-11780.62</v>
      </c>
    </row>
    <row r="19" spans="2:9" ht="15">
      <c r="B19" s="62" t="s">
        <v>118</v>
      </c>
      <c r="D19" s="92">
        <f>'FY 14-15'!I18</f>
        <v>600</v>
      </c>
      <c r="I19" s="92">
        <f t="shared" si="4"/>
        <v>600</v>
      </c>
    </row>
    <row r="20" spans="2:9" ht="15">
      <c r="B20" s="62" t="s">
        <v>131</v>
      </c>
      <c r="G20" s="92">
        <f>'FY 17-18'!I20+'FY 17-18'!I22+'FY 17-18'!I24+'FY 17-18'!I26+'FY 17-18'!I27+'FY 17-18'!I28+'FY 17-18'!I30</f>
        <v>54578.75</v>
      </c>
      <c r="I20" s="92">
        <f t="shared" si="4"/>
        <v>54578.75</v>
      </c>
    </row>
    <row r="21" spans="2:9" ht="15">
      <c r="B21" s="62" t="s">
        <v>127</v>
      </c>
      <c r="F21" s="92">
        <f>'FY 16-17'!I16+'FY 16-17'!I20+'FY 16-17'!I21</f>
        <v>11505.400000000001</v>
      </c>
      <c r="G21" s="92">
        <f>'FY 17-18'!I21</f>
        <v>1564.46</v>
      </c>
      <c r="I21" s="92">
        <f t="shared" si="4"/>
        <v>13069.86</v>
      </c>
    </row>
    <row r="22" spans="2:9" ht="15">
      <c r="B22" s="62" t="s">
        <v>130</v>
      </c>
      <c r="G22" s="92">
        <f>'FY 17-18'!I16</f>
        <v>18172</v>
      </c>
      <c r="I22" s="92">
        <f t="shared" si="4"/>
        <v>18172</v>
      </c>
    </row>
    <row r="23" spans="2:9" ht="15">
      <c r="B23" s="51" t="s">
        <v>117</v>
      </c>
      <c r="D23" s="92">
        <f>'FY 14-15'!I14+'FY 14-15'!I15</f>
        <v>8360</v>
      </c>
      <c r="I23" s="92">
        <f t="shared" si="4"/>
        <v>8360</v>
      </c>
    </row>
    <row r="24" spans="2:9" ht="15">
      <c r="B24" s="51" t="s">
        <v>126</v>
      </c>
      <c r="F24" s="92">
        <f>'FY 16-17'!I15</f>
        <v>2500</v>
      </c>
      <c r="G24" s="92">
        <f>'FY 17-18'!I23</f>
        <v>11039.14</v>
      </c>
      <c r="I24" s="92">
        <f t="shared" si="4"/>
        <v>13539.14</v>
      </c>
    </row>
    <row r="25" spans="2:9" ht="15">
      <c r="B25" s="51" t="s">
        <v>128</v>
      </c>
      <c r="F25" s="92">
        <f>'FY 16-17'!I23</f>
        <v>12500</v>
      </c>
      <c r="I25" s="92">
        <f t="shared" si="4"/>
        <v>12500</v>
      </c>
    </row>
    <row r="26" spans="2:9" ht="15">
      <c r="B26" s="51" t="s">
        <v>129</v>
      </c>
      <c r="F26" s="92">
        <f>'FY 16-17'!I22</f>
        <v>11780.62</v>
      </c>
      <c r="I26" s="92">
        <f t="shared" si="4"/>
        <v>11780.62</v>
      </c>
    </row>
    <row r="27" spans="2:9" ht="15">
      <c r="B27" s="51" t="s">
        <v>116</v>
      </c>
      <c r="C27" s="92">
        <f>'FY 13-14'!I13+'FY 13-14'!I14+'FY 13-14'!I15</f>
        <v>11311.64</v>
      </c>
      <c r="D27" s="92">
        <f>'FY 14-15'!I13+'FY 14-15'!I16+'FY 14-15'!I17+'FY 14-15'!I19</f>
        <v>24246.82</v>
      </c>
      <c r="E27" s="92">
        <f>'FY 15-16'!I13+'FY 15-16'!I14+'FY 15-16'!I15+'FY 15-16'!I17</f>
        <v>48600.130000000005</v>
      </c>
      <c r="F27" s="92">
        <f>'FY 16-17'!I17+'FY 16-17'!I18+'FY 16-17'!I19+'FY 16-17'!I24</f>
        <v>61580.1</v>
      </c>
      <c r="G27" s="92">
        <f>'FY 17-18'!I18+'FY 17-18'!I19+'FY 17-18'!I25+'FY 17-18'!I29</f>
        <v>66322.67</v>
      </c>
      <c r="I27" s="92">
        <f t="shared" si="4"/>
        <v>212061.36</v>
      </c>
    </row>
    <row r="28" ht="15">
      <c r="C28" s="90"/>
    </row>
    <row r="29" ht="15">
      <c r="C29" s="90"/>
    </row>
    <row r="30" spans="1:9" s="50" customFormat="1" ht="15">
      <c r="A30" s="50" t="s">
        <v>23</v>
      </c>
      <c r="C30" s="95">
        <f aca="true" t="shared" si="5" ref="C30:I30">SUM(C15:C29)</f>
        <v>11311.64</v>
      </c>
      <c r="D30" s="95">
        <f t="shared" si="5"/>
        <v>33206.82</v>
      </c>
      <c r="E30" s="95">
        <f t="shared" si="5"/>
        <v>60600.130000000005</v>
      </c>
      <c r="F30" s="95">
        <f t="shared" si="5"/>
        <v>109426.45000000001</v>
      </c>
      <c r="G30" s="95">
        <f t="shared" si="5"/>
        <v>139896.4</v>
      </c>
      <c r="H30" s="95">
        <f t="shared" si="5"/>
        <v>0</v>
      </c>
      <c r="I30" s="95">
        <f t="shared" si="5"/>
        <v>354441.44</v>
      </c>
    </row>
    <row r="31" spans="3:8" ht="15">
      <c r="C31" s="90"/>
      <c r="D31" s="90"/>
      <c r="E31" s="90"/>
      <c r="F31" s="90"/>
      <c r="G31" s="90"/>
      <c r="H31" s="90"/>
    </row>
    <row r="32" spans="1:9" s="50" customFormat="1" ht="15">
      <c r="A32" s="50" t="s">
        <v>35</v>
      </c>
      <c r="C32" s="95">
        <f aca="true" t="shared" si="6" ref="C32:H32">C12-C30</f>
        <v>48688.36</v>
      </c>
      <c r="D32" s="95">
        <f t="shared" si="6"/>
        <v>75481.54000000001</v>
      </c>
      <c r="E32" s="95">
        <f t="shared" si="6"/>
        <v>74881.41</v>
      </c>
      <c r="F32" s="95">
        <f t="shared" si="6"/>
        <v>45454.95999999999</v>
      </c>
      <c r="G32" s="95">
        <f t="shared" si="6"/>
        <v>45558.56</v>
      </c>
      <c r="H32" s="95">
        <f t="shared" si="6"/>
        <v>45558.56</v>
      </c>
      <c r="I32" s="95">
        <f>I10-I30</f>
        <v>45558.56</v>
      </c>
    </row>
    <row r="33" ht="15">
      <c r="C33" s="90"/>
    </row>
    <row r="34" ht="15">
      <c r="C34" s="90"/>
    </row>
    <row r="35" ht="15">
      <c r="C35" s="90"/>
    </row>
    <row r="36" ht="15">
      <c r="C36" s="90"/>
    </row>
    <row r="37" ht="15">
      <c r="C37" s="90"/>
    </row>
    <row r="38" ht="15">
      <c r="C38" s="90"/>
    </row>
    <row r="42" ht="15">
      <c r="C42" s="96"/>
    </row>
    <row r="51" spans="3:9" s="88" customFormat="1" ht="15">
      <c r="C51" s="90"/>
      <c r="D51" s="90"/>
      <c r="E51" s="90"/>
      <c r="F51" s="90"/>
      <c r="G51" s="90"/>
      <c r="H51" s="90"/>
      <c r="I51" s="97"/>
    </row>
    <row r="52" spans="3:9" s="88" customFormat="1" ht="15">
      <c r="C52" s="90"/>
      <c r="D52" s="90"/>
      <c r="E52" s="90"/>
      <c r="F52" s="90"/>
      <c r="G52" s="90"/>
      <c r="H52" s="90"/>
      <c r="I52" s="97"/>
    </row>
    <row r="53" spans="3:9" s="88" customFormat="1" ht="15">
      <c r="C53" s="90"/>
      <c r="D53" s="90"/>
      <c r="E53" s="90"/>
      <c r="F53" s="90"/>
      <c r="G53" s="90"/>
      <c r="H53" s="90"/>
      <c r="I53" s="97"/>
    </row>
  </sheetData>
  <printOptions gridLines="1"/>
  <pageMargins left="0.2" right="0" top="0.75" bottom="0.75" header="0.3" footer="0.3"/>
  <pageSetup horizontalDpi="1200" verticalDpi="12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9"/>
  <sheetViews>
    <sheetView workbookViewId="0" topLeftCell="A1">
      <selection activeCell="F17" sqref="F17"/>
    </sheetView>
  </sheetViews>
  <sheetFormatPr defaultColWidth="9.140625" defaultRowHeight="15"/>
  <cols>
    <col min="1" max="2" width="1.421875" style="40" customWidth="1"/>
    <col min="3" max="3" width="9.8515625" style="22" customWidth="1"/>
    <col min="4" max="4" width="17.28125" style="22" customWidth="1"/>
    <col min="5" max="5" width="1.1484375" style="22" customWidth="1"/>
    <col min="6" max="6" width="77.140625" style="0" customWidth="1"/>
    <col min="7" max="7" width="12.00390625" style="0" customWidth="1"/>
    <col min="8" max="8" width="14.28125" style="0" customWidth="1"/>
    <col min="9" max="12" width="12.7109375" style="0" customWidth="1"/>
  </cols>
  <sheetData>
    <row r="1" spans="1:12" ht="18.75">
      <c r="A1" s="39"/>
      <c r="B1" s="39"/>
      <c r="C1" s="21"/>
      <c r="D1" s="21"/>
      <c r="E1" s="21"/>
      <c r="F1" s="16" t="s">
        <v>46</v>
      </c>
      <c r="G1" s="5"/>
      <c r="L1" s="6" t="s">
        <v>21</v>
      </c>
    </row>
    <row r="2" ht="15">
      <c r="F2" s="19" t="s">
        <v>47</v>
      </c>
    </row>
    <row r="3" spans="9:11" ht="15">
      <c r="I3" s="7"/>
      <c r="J3" s="7"/>
      <c r="K3" s="7"/>
    </row>
    <row r="4" spans="3:12" ht="60.75" thickBot="1">
      <c r="C4" s="23"/>
      <c r="D4" s="23"/>
      <c r="E4" s="23"/>
      <c r="F4" s="8">
        <v>42551</v>
      </c>
      <c r="G4" s="8"/>
      <c r="H4" s="13" t="s">
        <v>108</v>
      </c>
      <c r="I4" s="13" t="s">
        <v>24</v>
      </c>
      <c r="J4" s="13" t="s">
        <v>25</v>
      </c>
      <c r="K4" s="13" t="s">
        <v>26</v>
      </c>
      <c r="L4" s="9" t="s">
        <v>22</v>
      </c>
    </row>
    <row r="5" spans="3:7" ht="31.5" thickTop="1">
      <c r="C5" s="17" t="s">
        <v>33</v>
      </c>
      <c r="D5" s="21"/>
      <c r="E5" s="21"/>
      <c r="F5" s="5" t="s">
        <v>30</v>
      </c>
      <c r="G5" s="5"/>
    </row>
    <row r="6" spans="3:12" ht="15">
      <c r="C6" s="24">
        <v>41597</v>
      </c>
      <c r="F6" s="1" t="s">
        <v>32</v>
      </c>
      <c r="H6" s="11"/>
      <c r="I6" s="11">
        <v>20000</v>
      </c>
      <c r="J6" s="11">
        <v>20000</v>
      </c>
      <c r="K6" s="11">
        <v>20000</v>
      </c>
      <c r="L6" s="11">
        <f>SUM(H6:K6)</f>
        <v>60000</v>
      </c>
    </row>
    <row r="7" spans="3:12" ht="15">
      <c r="C7" s="24">
        <v>41948</v>
      </c>
      <c r="F7" s="1" t="s">
        <v>8</v>
      </c>
      <c r="H7" s="11"/>
      <c r="I7" s="11">
        <v>20000</v>
      </c>
      <c r="J7" s="11">
        <v>20000</v>
      </c>
      <c r="K7" s="11">
        <v>20000</v>
      </c>
      <c r="L7" s="11">
        <f aca="true" t="shared" si="0" ref="L7:L14">SUM(H7:K7)</f>
        <v>60000</v>
      </c>
    </row>
    <row r="8" spans="3:13" ht="15">
      <c r="C8" s="24">
        <v>42292</v>
      </c>
      <c r="D8" s="26"/>
      <c r="E8" s="26"/>
      <c r="F8" s="1" t="s">
        <v>40</v>
      </c>
      <c r="G8" s="1"/>
      <c r="H8" s="2"/>
      <c r="I8" s="11">
        <v>20000</v>
      </c>
      <c r="J8" s="11">
        <v>20000</v>
      </c>
      <c r="K8" s="11">
        <v>20000</v>
      </c>
      <c r="L8" s="11">
        <f t="shared" si="0"/>
        <v>60000</v>
      </c>
      <c r="M8" s="1"/>
    </row>
    <row r="9" spans="3:13" ht="15">
      <c r="C9" s="24">
        <v>42644</v>
      </c>
      <c r="D9" s="26"/>
      <c r="E9" s="26"/>
      <c r="F9" s="1" t="s">
        <v>50</v>
      </c>
      <c r="G9" s="1"/>
      <c r="H9" s="4">
        <v>20000</v>
      </c>
      <c r="I9" s="11">
        <v>20000</v>
      </c>
      <c r="J9" s="11">
        <v>20000</v>
      </c>
      <c r="K9" s="11">
        <v>20000</v>
      </c>
      <c r="L9" s="11">
        <f>SUM(I9:K9)</f>
        <v>60000</v>
      </c>
      <c r="M9" s="1"/>
    </row>
    <row r="10" spans="3:12" ht="15">
      <c r="C10" s="24">
        <v>42917</v>
      </c>
      <c r="F10" s="1" t="s">
        <v>64</v>
      </c>
      <c r="H10" s="11">
        <v>20000</v>
      </c>
      <c r="I10" s="11"/>
      <c r="J10" s="11"/>
      <c r="K10" s="11"/>
      <c r="L10" s="11">
        <f t="shared" si="0"/>
        <v>20000</v>
      </c>
    </row>
    <row r="11" spans="3:12" ht="15">
      <c r="C11" s="24">
        <v>42917</v>
      </c>
      <c r="F11" s="1" t="s">
        <v>65</v>
      </c>
      <c r="H11" s="11">
        <v>20000</v>
      </c>
      <c r="I11" s="11"/>
      <c r="J11" s="11"/>
      <c r="K11" s="11"/>
      <c r="L11" s="11">
        <f t="shared" si="0"/>
        <v>20000</v>
      </c>
    </row>
    <row r="12" spans="3:12" ht="15">
      <c r="C12" s="24">
        <v>42917</v>
      </c>
      <c r="F12" s="1" t="s">
        <v>66</v>
      </c>
      <c r="H12" s="11">
        <v>20000</v>
      </c>
      <c r="I12" s="11"/>
      <c r="J12" s="11"/>
      <c r="K12" s="11"/>
      <c r="L12" s="11">
        <f>SUM(H12:K12)</f>
        <v>20000</v>
      </c>
    </row>
    <row r="13" spans="3:12" ht="15">
      <c r="C13" s="24">
        <v>42979</v>
      </c>
      <c r="F13" s="1" t="s">
        <v>67</v>
      </c>
      <c r="H13" s="11">
        <v>20000</v>
      </c>
      <c r="I13" s="11">
        <v>20000</v>
      </c>
      <c r="J13" s="11">
        <v>20000</v>
      </c>
      <c r="K13" s="11">
        <v>20000</v>
      </c>
      <c r="L13" s="11">
        <f>SUM(H13:K13)</f>
        <v>80000</v>
      </c>
    </row>
    <row r="14" spans="3:12" ht="15">
      <c r="C14" s="42">
        <v>43344</v>
      </c>
      <c r="F14" s="1" t="s">
        <v>100</v>
      </c>
      <c r="H14" s="11"/>
      <c r="I14" s="11"/>
      <c r="J14" s="11"/>
      <c r="K14" s="11"/>
      <c r="L14" s="11">
        <f t="shared" si="0"/>
        <v>0</v>
      </c>
    </row>
    <row r="15" spans="3:12" ht="15">
      <c r="C15" s="18"/>
      <c r="D15" s="18"/>
      <c r="E15" s="18"/>
      <c r="F15" s="10" t="s">
        <v>34</v>
      </c>
      <c r="G15" s="10"/>
      <c r="H15" s="14">
        <f>SUM(H5:H14)</f>
        <v>100000</v>
      </c>
      <c r="I15" s="14">
        <f>SUM(I5:I14)</f>
        <v>100000</v>
      </c>
      <c r="J15" s="14">
        <f>SUM(J5:J14)</f>
        <v>100000</v>
      </c>
      <c r="K15" s="14">
        <f>SUM(K5:K14)</f>
        <v>100000</v>
      </c>
      <c r="L15" s="14">
        <f>SUM(H15:K15)</f>
        <v>400000</v>
      </c>
    </row>
    <row r="16" spans="8:12" ht="15">
      <c r="H16" s="11"/>
      <c r="I16" s="11"/>
      <c r="J16" s="11"/>
      <c r="K16" s="11"/>
      <c r="L16" s="11"/>
    </row>
    <row r="17" spans="3:12" ht="18.75">
      <c r="C17" s="21"/>
      <c r="D17" s="21"/>
      <c r="E17" s="21"/>
      <c r="F17" s="5"/>
      <c r="G17" s="5"/>
      <c r="H17" s="11"/>
      <c r="I17" s="11"/>
      <c r="J17" s="11"/>
      <c r="K17" s="11"/>
      <c r="L17" s="11"/>
    </row>
    <row r="18" spans="3:12" ht="30.75">
      <c r="C18" s="17" t="s">
        <v>28</v>
      </c>
      <c r="D18" s="18" t="s">
        <v>29</v>
      </c>
      <c r="E18" s="18"/>
      <c r="F18" s="5" t="s">
        <v>31</v>
      </c>
      <c r="G18" s="17" t="s">
        <v>27</v>
      </c>
      <c r="H18" s="11"/>
      <c r="I18" s="11"/>
      <c r="J18" s="11"/>
      <c r="K18" s="11"/>
      <c r="L18" s="11"/>
    </row>
    <row r="19" spans="3:13" ht="15">
      <c r="C19" s="24">
        <v>41740</v>
      </c>
      <c r="D19" s="26" t="s">
        <v>0</v>
      </c>
      <c r="E19" s="26"/>
      <c r="F19" s="1" t="s">
        <v>1</v>
      </c>
      <c r="G19" s="28">
        <f>1222.87+407.62</f>
        <v>1630.4899999999998</v>
      </c>
      <c r="H19" s="44">
        <f>G19*0.25</f>
        <v>407.62249999999995</v>
      </c>
      <c r="I19" s="44">
        <v>407.62249999999995</v>
      </c>
      <c r="J19" s="4">
        <v>407.62249999999995</v>
      </c>
      <c r="K19" s="4">
        <v>407.62249999999995</v>
      </c>
      <c r="L19" s="28">
        <f>SUM(H19:K19)</f>
        <v>1630.4899999999998</v>
      </c>
      <c r="M19" s="28"/>
    </row>
    <row r="20" spans="1:13" ht="15">
      <c r="A20" s="39"/>
      <c r="B20" s="39"/>
      <c r="C20" s="24">
        <v>41740</v>
      </c>
      <c r="D20" s="26" t="s">
        <v>2</v>
      </c>
      <c r="E20" s="26"/>
      <c r="F20" s="1" t="s">
        <v>3</v>
      </c>
      <c r="G20" s="28">
        <f>3575.29+1191.76</f>
        <v>4767.05</v>
      </c>
      <c r="H20" s="44">
        <f aca="true" t="shared" si="1" ref="H20:H60">G20*0.25</f>
        <v>1191.7625</v>
      </c>
      <c r="I20" s="44">
        <v>1191.7625</v>
      </c>
      <c r="J20" s="4">
        <v>1191.7625</v>
      </c>
      <c r="K20" s="4">
        <v>1191.7625</v>
      </c>
      <c r="L20" s="28">
        <f aca="true" t="shared" si="2" ref="L20:L28">SUM(H20:K20)</f>
        <v>4767.05</v>
      </c>
      <c r="M20" s="28"/>
    </row>
    <row r="21" spans="3:13" ht="15">
      <c r="C21" s="24">
        <v>41820</v>
      </c>
      <c r="D21" s="26" t="s">
        <v>4</v>
      </c>
      <c r="E21" s="26"/>
      <c r="F21" s="1" t="s">
        <v>5</v>
      </c>
      <c r="G21" s="28">
        <f>3685.58+1228.52</f>
        <v>4914.1</v>
      </c>
      <c r="H21" s="44">
        <f t="shared" si="1"/>
        <v>1228.525</v>
      </c>
      <c r="I21" s="44">
        <v>1228.525</v>
      </c>
      <c r="J21" s="4">
        <v>1228.525</v>
      </c>
      <c r="K21" s="4">
        <v>1228.525</v>
      </c>
      <c r="L21" s="28">
        <f t="shared" si="2"/>
        <v>4914.1</v>
      </c>
      <c r="M21" s="28"/>
    </row>
    <row r="22" spans="3:13" ht="15">
      <c r="C22" s="24">
        <v>41920</v>
      </c>
      <c r="D22" s="26" t="s">
        <v>6</v>
      </c>
      <c r="E22" s="26"/>
      <c r="F22" s="1" t="s">
        <v>7</v>
      </c>
      <c r="G22" s="28">
        <v>2523.39</v>
      </c>
      <c r="H22" s="44">
        <f t="shared" si="1"/>
        <v>630.8475</v>
      </c>
      <c r="I22" s="44">
        <v>630.8475</v>
      </c>
      <c r="J22" s="4">
        <v>630.8475</v>
      </c>
      <c r="K22" s="4">
        <v>630.8475</v>
      </c>
      <c r="L22" s="28">
        <f t="shared" si="2"/>
        <v>2523.39</v>
      </c>
      <c r="M22" s="28"/>
    </row>
    <row r="23" spans="3:13" ht="15">
      <c r="C23" s="24">
        <v>41976</v>
      </c>
      <c r="D23" s="26" t="s">
        <v>9</v>
      </c>
      <c r="E23" s="26"/>
      <c r="F23" s="1" t="s">
        <v>10</v>
      </c>
      <c r="G23" s="28">
        <v>4560</v>
      </c>
      <c r="H23" s="44">
        <f t="shared" si="1"/>
        <v>1140</v>
      </c>
      <c r="I23" s="44">
        <v>1140</v>
      </c>
      <c r="J23" s="4">
        <v>1140</v>
      </c>
      <c r="K23" s="4">
        <v>1140</v>
      </c>
      <c r="L23" s="28">
        <f t="shared" si="2"/>
        <v>4560</v>
      </c>
      <c r="M23" s="28"/>
    </row>
    <row r="24" spans="3:13" ht="15">
      <c r="C24" s="24">
        <v>42011</v>
      </c>
      <c r="D24" s="26" t="s">
        <v>11</v>
      </c>
      <c r="E24" s="26"/>
      <c r="F24" s="1" t="s">
        <v>12</v>
      </c>
      <c r="G24" s="28">
        <v>3800</v>
      </c>
      <c r="H24" s="44">
        <f t="shared" si="1"/>
        <v>950</v>
      </c>
      <c r="I24" s="44">
        <v>950</v>
      </c>
      <c r="J24" s="4">
        <v>950</v>
      </c>
      <c r="K24" s="4">
        <v>950</v>
      </c>
      <c r="L24" s="28">
        <f t="shared" si="2"/>
        <v>3800</v>
      </c>
      <c r="M24" s="28"/>
    </row>
    <row r="25" spans="3:13" ht="15">
      <c r="C25" s="24">
        <v>42030</v>
      </c>
      <c r="D25" s="26" t="s">
        <v>13</v>
      </c>
      <c r="E25" s="26"/>
      <c r="F25" s="1" t="s">
        <v>14</v>
      </c>
      <c r="G25" s="28">
        <f>3548.6+1182.86</f>
        <v>4731.46</v>
      </c>
      <c r="H25" s="44">
        <f t="shared" si="1"/>
        <v>1182.865</v>
      </c>
      <c r="I25" s="44">
        <v>1182.865</v>
      </c>
      <c r="J25" s="4">
        <v>1182.865</v>
      </c>
      <c r="K25" s="4">
        <v>1182.865</v>
      </c>
      <c r="L25" s="28">
        <f t="shared" si="2"/>
        <v>4731.46</v>
      </c>
      <c r="M25" s="28"/>
    </row>
    <row r="26" spans="3:13" ht="15">
      <c r="C26" s="24">
        <v>42132</v>
      </c>
      <c r="D26" s="26" t="s">
        <v>15</v>
      </c>
      <c r="E26" s="26"/>
      <c r="F26" s="1" t="s">
        <v>16</v>
      </c>
      <c r="G26" s="28">
        <f>5614.02+1871.34</f>
        <v>7485.360000000001</v>
      </c>
      <c r="H26" s="44">
        <f t="shared" si="1"/>
        <v>1871.3400000000001</v>
      </c>
      <c r="I26" s="44">
        <v>1871.3400000000001</v>
      </c>
      <c r="J26" s="4">
        <v>1871.3400000000001</v>
      </c>
      <c r="K26" s="4">
        <v>1871.3400000000001</v>
      </c>
      <c r="L26" s="28">
        <f t="shared" si="2"/>
        <v>7485.360000000001</v>
      </c>
      <c r="M26" s="29"/>
    </row>
    <row r="27" spans="3:13" ht="15">
      <c r="C27" s="24">
        <v>42173</v>
      </c>
      <c r="D27" s="26" t="s">
        <v>17</v>
      </c>
      <c r="E27" s="26"/>
      <c r="F27" s="1" t="s">
        <v>18</v>
      </c>
      <c r="G27" s="28">
        <f>150+450</f>
        <v>600</v>
      </c>
      <c r="H27" s="44">
        <f t="shared" si="1"/>
        <v>150</v>
      </c>
      <c r="I27" s="44">
        <v>150</v>
      </c>
      <c r="J27" s="4">
        <v>150</v>
      </c>
      <c r="K27" s="4">
        <v>150</v>
      </c>
      <c r="L27" s="28">
        <f t="shared" si="2"/>
        <v>600</v>
      </c>
      <c r="M27" s="29"/>
    </row>
    <row r="28" spans="3:13" ht="15">
      <c r="C28" s="24">
        <v>42185</v>
      </c>
      <c r="D28" s="26" t="s">
        <v>19</v>
      </c>
      <c r="E28" s="26"/>
      <c r="F28" s="1" t="s">
        <v>20</v>
      </c>
      <c r="G28" s="28">
        <f>7129.96+2376.65</f>
        <v>9506.61</v>
      </c>
      <c r="H28" s="44">
        <f t="shared" si="1"/>
        <v>2376.6525</v>
      </c>
      <c r="I28" s="44">
        <v>2376.6525</v>
      </c>
      <c r="J28" s="4">
        <v>2376.6525</v>
      </c>
      <c r="K28" s="4">
        <v>2376.6525</v>
      </c>
      <c r="L28" s="28">
        <f t="shared" si="2"/>
        <v>9506.61</v>
      </c>
      <c r="M28" s="29"/>
    </row>
    <row r="29" spans="3:13" ht="15">
      <c r="C29" s="24">
        <v>42292</v>
      </c>
      <c r="D29" s="26" t="s">
        <v>37</v>
      </c>
      <c r="E29" s="26"/>
      <c r="F29" s="1" t="s">
        <v>36</v>
      </c>
      <c r="G29" s="28">
        <v>7413.05</v>
      </c>
      <c r="H29" s="44">
        <f t="shared" si="1"/>
        <v>1853.2625</v>
      </c>
      <c r="I29" s="4">
        <v>1853.2625</v>
      </c>
      <c r="J29" s="4">
        <v>1853.2625</v>
      </c>
      <c r="K29" s="4">
        <v>1853.2625</v>
      </c>
      <c r="L29" s="28">
        <f>SUM(H29:K29)</f>
        <v>7413.05</v>
      </c>
      <c r="M29" s="29"/>
    </row>
    <row r="30" spans="3:13" ht="15">
      <c r="C30" s="24">
        <v>42380</v>
      </c>
      <c r="D30" s="26" t="s">
        <v>39</v>
      </c>
      <c r="E30" s="26"/>
      <c r="F30" s="1" t="s">
        <v>38</v>
      </c>
      <c r="G30" s="28">
        <v>10666.76</v>
      </c>
      <c r="H30" s="44">
        <f t="shared" si="1"/>
        <v>2666.69</v>
      </c>
      <c r="I30" s="4">
        <v>2666.69</v>
      </c>
      <c r="J30" s="4">
        <v>2666.69</v>
      </c>
      <c r="K30" s="4">
        <v>2666.69</v>
      </c>
      <c r="L30" s="28">
        <f>SUM(H30:K30)</f>
        <v>10666.76</v>
      </c>
      <c r="M30" s="29"/>
    </row>
    <row r="31" spans="3:13" ht="15">
      <c r="C31" s="24">
        <v>42503</v>
      </c>
      <c r="D31" s="26" t="s">
        <v>41</v>
      </c>
      <c r="E31" s="26"/>
      <c r="F31" s="1" t="s">
        <v>42</v>
      </c>
      <c r="G31" s="29">
        <v>12003.18</v>
      </c>
      <c r="H31" s="44">
        <f t="shared" si="1"/>
        <v>3000.795</v>
      </c>
      <c r="I31" s="46">
        <v>3000.795</v>
      </c>
      <c r="J31" s="46">
        <v>3000.795</v>
      </c>
      <c r="K31" s="46">
        <v>3000.795</v>
      </c>
      <c r="L31" s="28">
        <f aca="true" t="shared" si="3" ref="L31:L34">SUM(H31:K31)</f>
        <v>12003.18</v>
      </c>
      <c r="M31" s="31"/>
    </row>
    <row r="32" spans="3:13" ht="15">
      <c r="C32" s="24">
        <v>42549</v>
      </c>
      <c r="D32" s="26" t="s">
        <v>0</v>
      </c>
      <c r="E32" s="26"/>
      <c r="F32" s="1" t="s">
        <v>43</v>
      </c>
      <c r="G32" s="29">
        <v>12000</v>
      </c>
      <c r="H32" s="44">
        <f t="shared" si="1"/>
        <v>3000</v>
      </c>
      <c r="I32" s="46">
        <v>3000</v>
      </c>
      <c r="J32" s="46">
        <v>3000</v>
      </c>
      <c r="K32" s="46">
        <v>3000</v>
      </c>
      <c r="L32" s="28">
        <f t="shared" si="3"/>
        <v>12000</v>
      </c>
      <c r="M32" s="31"/>
    </row>
    <row r="33" spans="3:13" ht="15">
      <c r="C33" s="24">
        <v>42551</v>
      </c>
      <c r="D33" s="26" t="s">
        <v>44</v>
      </c>
      <c r="E33" s="26"/>
      <c r="F33" s="1" t="s">
        <v>45</v>
      </c>
      <c r="G33" s="29">
        <v>18517.14</v>
      </c>
      <c r="H33" s="44">
        <f t="shared" si="1"/>
        <v>4629.285</v>
      </c>
      <c r="I33" s="4">
        <v>4629.285</v>
      </c>
      <c r="J33" s="4">
        <v>4629.285</v>
      </c>
      <c r="K33" s="4">
        <v>4629.285</v>
      </c>
      <c r="L33" s="28">
        <f t="shared" si="3"/>
        <v>18517.14</v>
      </c>
      <c r="M33" s="32"/>
    </row>
    <row r="34" spans="3:13" ht="15">
      <c r="C34" s="24">
        <v>42581</v>
      </c>
      <c r="D34" s="26" t="s">
        <v>48</v>
      </c>
      <c r="E34" s="26"/>
      <c r="F34" s="1" t="s">
        <v>49</v>
      </c>
      <c r="G34" s="29">
        <v>9490.34</v>
      </c>
      <c r="H34" s="44">
        <f t="shared" si="1"/>
        <v>2372.585</v>
      </c>
      <c r="I34" s="4">
        <v>2372.585</v>
      </c>
      <c r="J34" s="4">
        <v>2372.585</v>
      </c>
      <c r="K34" s="4">
        <v>2372.585</v>
      </c>
      <c r="L34" s="28">
        <f t="shared" si="3"/>
        <v>9490.34</v>
      </c>
      <c r="M34" s="31"/>
    </row>
    <row r="35" spans="3:13" ht="15">
      <c r="C35" s="24">
        <v>42607</v>
      </c>
      <c r="D35" s="26" t="s">
        <v>52</v>
      </c>
      <c r="E35" s="26"/>
      <c r="F35" s="1" t="s">
        <v>51</v>
      </c>
      <c r="G35" s="29">
        <v>69.99</v>
      </c>
      <c r="H35" s="44">
        <f t="shared" si="1"/>
        <v>17.4975</v>
      </c>
      <c r="I35" s="4">
        <v>17.4975</v>
      </c>
      <c r="J35" s="4">
        <v>17.4975</v>
      </c>
      <c r="K35" s="4">
        <v>17.4975</v>
      </c>
      <c r="L35" s="28">
        <f>SUM(H35:K35)</f>
        <v>69.99</v>
      </c>
      <c r="M35" s="31"/>
    </row>
    <row r="36" spans="3:13" ht="15">
      <c r="C36" s="25">
        <v>42661</v>
      </c>
      <c r="D36" s="37" t="s">
        <v>53</v>
      </c>
      <c r="E36" s="37"/>
      <c r="F36" s="20" t="s">
        <v>54</v>
      </c>
      <c r="G36" s="29">
        <v>2500</v>
      </c>
      <c r="H36" s="44">
        <f t="shared" si="1"/>
        <v>625</v>
      </c>
      <c r="I36" s="4">
        <v>625</v>
      </c>
      <c r="J36" s="4">
        <v>625</v>
      </c>
      <c r="K36" s="4">
        <v>625</v>
      </c>
      <c r="L36" s="28">
        <f aca="true" t="shared" si="4" ref="L36:L37">SUM(H36:K36)</f>
        <v>2500</v>
      </c>
      <c r="M36" s="31"/>
    </row>
    <row r="37" spans="3:13" ht="15">
      <c r="C37" s="24">
        <v>42735</v>
      </c>
      <c r="D37" s="26" t="s">
        <v>0</v>
      </c>
      <c r="E37" s="26"/>
      <c r="F37" s="1" t="s">
        <v>55</v>
      </c>
      <c r="G37" s="28">
        <v>5428.38</v>
      </c>
      <c r="H37" s="44">
        <f t="shared" si="1"/>
        <v>1357.095</v>
      </c>
      <c r="I37" s="4">
        <v>1357.095</v>
      </c>
      <c r="J37" s="4">
        <v>1357.095</v>
      </c>
      <c r="K37" s="4">
        <v>1357.095</v>
      </c>
      <c r="L37" s="28">
        <f t="shared" si="4"/>
        <v>5428.38</v>
      </c>
      <c r="M37" s="31"/>
    </row>
    <row r="38" spans="3:13" ht="15">
      <c r="C38" s="24">
        <v>42738</v>
      </c>
      <c r="D38" s="26" t="s">
        <v>57</v>
      </c>
      <c r="E38" s="26"/>
      <c r="F38" s="1" t="s">
        <v>56</v>
      </c>
      <c r="G38" s="28">
        <v>11241.97</v>
      </c>
      <c r="H38" s="44">
        <f t="shared" si="1"/>
        <v>2810.4925</v>
      </c>
      <c r="I38" s="4">
        <v>2810.4925</v>
      </c>
      <c r="J38" s="4">
        <v>2810.4925</v>
      </c>
      <c r="K38" s="4">
        <v>2810.4925</v>
      </c>
      <c r="L38" s="28">
        <f>SUM(H38:K38)</f>
        <v>11241.97</v>
      </c>
      <c r="M38" s="31"/>
    </row>
    <row r="39" spans="3:13" ht="15">
      <c r="C39" s="25">
        <v>42767</v>
      </c>
      <c r="D39" s="37" t="s">
        <v>59</v>
      </c>
      <c r="E39" s="37"/>
      <c r="F39" s="1" t="s">
        <v>58</v>
      </c>
      <c r="G39" s="29">
        <v>17130.44</v>
      </c>
      <c r="H39" s="44">
        <f t="shared" si="1"/>
        <v>4282.61</v>
      </c>
      <c r="I39" s="4">
        <v>4282.61</v>
      </c>
      <c r="J39" s="4">
        <v>4282.61</v>
      </c>
      <c r="K39" s="4">
        <v>4282.61</v>
      </c>
      <c r="L39" s="28">
        <f>SUM(H39:K39)</f>
        <v>17130.44</v>
      </c>
      <c r="M39" s="31"/>
    </row>
    <row r="40" spans="3:13" ht="15">
      <c r="C40" s="24">
        <v>42846</v>
      </c>
      <c r="D40" s="37" t="s">
        <v>61</v>
      </c>
      <c r="E40" s="37"/>
      <c r="F40" s="1" t="s">
        <v>60</v>
      </c>
      <c r="G40" s="29">
        <v>15103.58</v>
      </c>
      <c r="H40" s="44">
        <f t="shared" si="1"/>
        <v>3775.895</v>
      </c>
      <c r="I40" s="4">
        <v>3775.895</v>
      </c>
      <c r="J40" s="4">
        <v>3775.895</v>
      </c>
      <c r="K40" s="4">
        <v>3775.895</v>
      </c>
      <c r="L40" s="28">
        <f>SUM(H40:K40)</f>
        <v>15103.58</v>
      </c>
      <c r="M40" s="31"/>
    </row>
    <row r="41" spans="3:13" ht="15">
      <c r="C41" s="24">
        <v>42147</v>
      </c>
      <c r="D41" s="37" t="s">
        <v>2</v>
      </c>
      <c r="E41" s="37"/>
      <c r="F41" s="1" t="s">
        <v>74</v>
      </c>
      <c r="G41" s="30">
        <v>1230.15</v>
      </c>
      <c r="H41" s="44">
        <f t="shared" si="1"/>
        <v>307.5375</v>
      </c>
      <c r="I41" s="4">
        <v>307.5375</v>
      </c>
      <c r="J41" s="4">
        <v>307.5375</v>
      </c>
      <c r="K41" s="4">
        <v>307.5375</v>
      </c>
      <c r="L41" s="28">
        <f>SUM(H41:K41)</f>
        <v>1230.15</v>
      </c>
      <c r="M41" s="31"/>
    </row>
    <row r="42" spans="3:13" ht="15">
      <c r="C42" s="26" t="s">
        <v>63</v>
      </c>
      <c r="D42" s="38">
        <v>3</v>
      </c>
      <c r="E42" s="38"/>
      <c r="F42" s="1" t="s">
        <v>62</v>
      </c>
      <c r="G42" s="28">
        <v>4846.87</v>
      </c>
      <c r="H42" s="44">
        <f t="shared" si="1"/>
        <v>1211.7175</v>
      </c>
      <c r="I42" s="4">
        <v>1211.7175</v>
      </c>
      <c r="J42" s="4">
        <v>1211.7175</v>
      </c>
      <c r="K42" s="4">
        <v>1211.7175</v>
      </c>
      <c r="L42" s="28">
        <f>SUM(H42:K42)</f>
        <v>4846.87</v>
      </c>
      <c r="M42" s="30"/>
    </row>
    <row r="43" spans="3:13" ht="15">
      <c r="C43" s="24">
        <v>42916</v>
      </c>
      <c r="D43" s="26" t="s">
        <v>70</v>
      </c>
      <c r="E43" s="26"/>
      <c r="F43" s="1" t="s">
        <v>68</v>
      </c>
      <c r="G43" s="28">
        <v>11780.62</v>
      </c>
      <c r="H43" s="44">
        <f t="shared" si="1"/>
        <v>2945.155</v>
      </c>
      <c r="I43" s="4">
        <v>2945.155</v>
      </c>
      <c r="J43" s="4">
        <v>2945.155</v>
      </c>
      <c r="K43" s="4">
        <v>2945.155</v>
      </c>
      <c r="L43" s="28">
        <f aca="true" t="shared" si="5" ref="L43:L46">SUM(H43:K43)</f>
        <v>11780.62</v>
      </c>
      <c r="M43" s="31"/>
    </row>
    <row r="44" spans="3:13" ht="15">
      <c r="C44" s="24">
        <v>42916</v>
      </c>
      <c r="D44" s="26" t="s">
        <v>71</v>
      </c>
      <c r="E44" s="26"/>
      <c r="F44" s="1" t="s">
        <v>69</v>
      </c>
      <c r="G44" s="28">
        <v>12500</v>
      </c>
      <c r="H44" s="44">
        <f t="shared" si="1"/>
        <v>3125</v>
      </c>
      <c r="I44" s="4">
        <v>3125</v>
      </c>
      <c r="J44" s="4">
        <v>3125</v>
      </c>
      <c r="K44" s="4">
        <v>3125</v>
      </c>
      <c r="L44" s="28">
        <f t="shared" si="5"/>
        <v>12500</v>
      </c>
      <c r="M44" s="31"/>
    </row>
    <row r="45" spans="3:13" ht="15">
      <c r="C45" s="24">
        <v>42916</v>
      </c>
      <c r="D45" s="26" t="s">
        <v>72</v>
      </c>
      <c r="E45" s="26"/>
      <c r="F45" s="1" t="s">
        <v>73</v>
      </c>
      <c r="G45" s="28">
        <f>4526.03+13578.08</f>
        <v>18104.11</v>
      </c>
      <c r="H45" s="44">
        <f t="shared" si="1"/>
        <v>4526.0275</v>
      </c>
      <c r="I45" s="4">
        <v>4526.0275</v>
      </c>
      <c r="J45" s="4">
        <v>4526.0275</v>
      </c>
      <c r="K45" s="4">
        <v>4526.0275</v>
      </c>
      <c r="L45" s="28">
        <f t="shared" si="5"/>
        <v>18104.11</v>
      </c>
      <c r="M45" s="31"/>
    </row>
    <row r="46" spans="3:13" ht="15">
      <c r="C46" s="24">
        <v>43032</v>
      </c>
      <c r="D46" s="26" t="s">
        <v>76</v>
      </c>
      <c r="E46" s="26"/>
      <c r="F46" s="27" t="s">
        <v>75</v>
      </c>
      <c r="G46" s="3">
        <v>18172</v>
      </c>
      <c r="H46" s="44">
        <f t="shared" si="1"/>
        <v>4543</v>
      </c>
      <c r="I46" s="47">
        <v>4543</v>
      </c>
      <c r="J46" s="12">
        <v>4543</v>
      </c>
      <c r="K46" s="12">
        <v>4543</v>
      </c>
      <c r="L46" s="28">
        <f t="shared" si="5"/>
        <v>18172</v>
      </c>
      <c r="M46" s="33"/>
    </row>
    <row r="47" spans="3:13" ht="15">
      <c r="C47" s="24">
        <v>43013</v>
      </c>
      <c r="D47" s="26" t="s">
        <v>78</v>
      </c>
      <c r="E47" s="26"/>
      <c r="F47" s="1" t="s">
        <v>77</v>
      </c>
      <c r="G47" s="32">
        <v>-11780.62</v>
      </c>
      <c r="H47" s="44">
        <f t="shared" si="1"/>
        <v>-2945.155</v>
      </c>
      <c r="I47" s="11">
        <v>-2945.155</v>
      </c>
      <c r="J47" s="11">
        <v>-2945.155</v>
      </c>
      <c r="K47" s="11">
        <v>-2945.155</v>
      </c>
      <c r="L47" s="34">
        <f>SUM(H47:K47)</f>
        <v>-11780.62</v>
      </c>
      <c r="M47" s="32"/>
    </row>
    <row r="48" spans="3:13" ht="15">
      <c r="C48" s="26" t="s">
        <v>80</v>
      </c>
      <c r="D48" s="22">
        <v>16</v>
      </c>
      <c r="F48" s="27" t="s">
        <v>79</v>
      </c>
      <c r="G48" s="3">
        <v>12017.19</v>
      </c>
      <c r="H48" s="44">
        <f t="shared" si="1"/>
        <v>3004.2975</v>
      </c>
      <c r="I48" s="47">
        <v>3004.2975</v>
      </c>
      <c r="J48" s="12">
        <v>3004.2975</v>
      </c>
      <c r="K48" s="12">
        <v>3004.2975</v>
      </c>
      <c r="L48" s="28">
        <f aca="true" t="shared" si="6" ref="L48:L51">SUM(H48:K48)</f>
        <v>12017.19</v>
      </c>
      <c r="M48" s="32"/>
    </row>
    <row r="49" spans="3:13" ht="15">
      <c r="C49" s="36" t="s">
        <v>85</v>
      </c>
      <c r="D49" s="36" t="s">
        <v>86</v>
      </c>
      <c r="E49" s="36"/>
      <c r="F49" s="27" t="s">
        <v>84</v>
      </c>
      <c r="G49" s="35">
        <v>15522.45</v>
      </c>
      <c r="H49" s="44">
        <f t="shared" si="1"/>
        <v>3880.6125</v>
      </c>
      <c r="I49" s="35">
        <v>3880.6125</v>
      </c>
      <c r="J49" s="35">
        <v>3880.6125</v>
      </c>
      <c r="K49" s="35">
        <v>3880.6125</v>
      </c>
      <c r="L49" s="28">
        <f t="shared" si="6"/>
        <v>15522.45</v>
      </c>
      <c r="M49" s="27"/>
    </row>
    <row r="50" spans="3:13" ht="15">
      <c r="C50" s="24">
        <v>43129</v>
      </c>
      <c r="D50" s="26" t="s">
        <v>83</v>
      </c>
      <c r="E50" s="26"/>
      <c r="F50" s="27" t="s">
        <v>81</v>
      </c>
      <c r="G50" s="3">
        <v>5815</v>
      </c>
      <c r="H50" s="44">
        <f t="shared" si="1"/>
        <v>1453.75</v>
      </c>
      <c r="I50" s="47">
        <v>1453.75</v>
      </c>
      <c r="J50" s="47">
        <v>1453.75</v>
      </c>
      <c r="K50" s="47">
        <v>1453.75</v>
      </c>
      <c r="L50" s="28">
        <f t="shared" si="6"/>
        <v>5815</v>
      </c>
      <c r="M50" s="32"/>
    </row>
    <row r="51" spans="3:13" ht="24.75">
      <c r="C51" s="24">
        <v>43131</v>
      </c>
      <c r="D51" s="26" t="s">
        <v>6</v>
      </c>
      <c r="E51" s="26"/>
      <c r="F51" s="27" t="s">
        <v>82</v>
      </c>
      <c r="G51" s="3">
        <v>1564.46</v>
      </c>
      <c r="H51" s="44">
        <f t="shared" si="1"/>
        <v>391.115</v>
      </c>
      <c r="I51" s="47">
        <v>391.115</v>
      </c>
      <c r="J51" s="47">
        <v>391.115</v>
      </c>
      <c r="K51" s="47">
        <v>391.115</v>
      </c>
      <c r="L51" s="28">
        <f t="shared" si="6"/>
        <v>1564.46</v>
      </c>
      <c r="M51" s="32"/>
    </row>
    <row r="52" spans="3:13" ht="15">
      <c r="C52" s="24">
        <v>43159</v>
      </c>
      <c r="D52" s="1" t="s">
        <v>87</v>
      </c>
      <c r="E52" s="1"/>
      <c r="F52" s="27" t="s">
        <v>88</v>
      </c>
      <c r="G52" s="3">
        <v>6972.5</v>
      </c>
      <c r="H52" s="44">
        <f t="shared" si="1"/>
        <v>1743.125</v>
      </c>
      <c r="I52" s="47">
        <v>1743.125</v>
      </c>
      <c r="J52" s="47">
        <v>1743.125</v>
      </c>
      <c r="K52" s="47">
        <v>1743.125</v>
      </c>
      <c r="L52" s="28">
        <f>SUM(H52:K52)</f>
        <v>6972.5</v>
      </c>
      <c r="M52" s="32"/>
    </row>
    <row r="53" spans="3:13" ht="24.75">
      <c r="C53" s="26" t="s">
        <v>89</v>
      </c>
      <c r="D53" s="22" t="s">
        <v>90</v>
      </c>
      <c r="F53" s="41" t="s">
        <v>91</v>
      </c>
      <c r="G53" s="3">
        <v>11039.14</v>
      </c>
      <c r="H53" s="44">
        <f t="shared" si="1"/>
        <v>2759.785</v>
      </c>
      <c r="I53" s="47">
        <v>2759.785</v>
      </c>
      <c r="J53" s="12">
        <v>2759.785</v>
      </c>
      <c r="K53" s="12">
        <v>2759.785</v>
      </c>
      <c r="L53" s="28">
        <v>11039.14</v>
      </c>
      <c r="M53" s="32"/>
    </row>
    <row r="54" spans="3:13" ht="15">
      <c r="C54" s="2">
        <v>43192</v>
      </c>
      <c r="D54" s="1" t="s">
        <v>92</v>
      </c>
      <c r="F54" s="27" t="s">
        <v>93</v>
      </c>
      <c r="G54" s="3">
        <v>5862.5</v>
      </c>
      <c r="H54" s="44">
        <f t="shared" si="1"/>
        <v>1465.625</v>
      </c>
      <c r="I54" s="47">
        <v>1465.625</v>
      </c>
      <c r="J54" s="12">
        <v>1465.625</v>
      </c>
      <c r="K54" s="12">
        <v>1465.625</v>
      </c>
      <c r="L54" s="28">
        <f>SUM(H54:K54)</f>
        <v>5862.5</v>
      </c>
      <c r="M54" s="32"/>
    </row>
    <row r="55" spans="3:13" ht="15">
      <c r="C55" s="2">
        <v>43199</v>
      </c>
      <c r="D55" s="1" t="s">
        <v>96</v>
      </c>
      <c r="F55" s="27" t="s">
        <v>94</v>
      </c>
      <c r="G55" s="3">
        <v>22166.8</v>
      </c>
      <c r="H55" s="44">
        <f t="shared" si="1"/>
        <v>5541.7</v>
      </c>
      <c r="I55" s="47">
        <v>5541.7</v>
      </c>
      <c r="J55" s="12">
        <v>5541.7</v>
      </c>
      <c r="K55" s="12">
        <v>5541.7</v>
      </c>
      <c r="L55" s="28">
        <f aca="true" t="shared" si="7" ref="L55:L60">SUM(H55:K55)</f>
        <v>22166.8</v>
      </c>
      <c r="M55" s="32"/>
    </row>
    <row r="56" spans="3:13" ht="15">
      <c r="C56" s="2">
        <v>43208</v>
      </c>
      <c r="D56" s="1" t="s">
        <v>97</v>
      </c>
      <c r="F56" s="27" t="s">
        <v>95</v>
      </c>
      <c r="G56" s="3">
        <v>14056.25</v>
      </c>
      <c r="H56" s="44">
        <f t="shared" si="1"/>
        <v>3514.0625</v>
      </c>
      <c r="I56" s="47">
        <v>3514.0625</v>
      </c>
      <c r="J56" s="12">
        <v>3514.0625</v>
      </c>
      <c r="K56" s="12">
        <v>3514.0625</v>
      </c>
      <c r="L56" s="28">
        <f t="shared" si="7"/>
        <v>14056.25</v>
      </c>
      <c r="M56" s="32"/>
    </row>
    <row r="57" spans="3:13" ht="15">
      <c r="C57" s="2">
        <v>43241</v>
      </c>
      <c r="D57" s="1" t="s">
        <v>99</v>
      </c>
      <c r="F57" s="27" t="s">
        <v>98</v>
      </c>
      <c r="G57" s="3">
        <v>7993.75</v>
      </c>
      <c r="H57" s="44">
        <f t="shared" si="1"/>
        <v>1998.4375</v>
      </c>
      <c r="I57" s="47">
        <v>1998.4375</v>
      </c>
      <c r="J57" s="12">
        <v>1998.4375</v>
      </c>
      <c r="K57" s="12">
        <v>1998.4375</v>
      </c>
      <c r="L57" s="28">
        <f t="shared" si="7"/>
        <v>7993.75</v>
      </c>
      <c r="M57" s="32"/>
    </row>
    <row r="58" spans="1:12" s="43" customFormat="1" ht="12">
      <c r="A58" s="1"/>
      <c r="B58" s="1"/>
      <c r="C58" s="2">
        <v>43281</v>
      </c>
      <c r="D58" s="1" t="s">
        <v>101</v>
      </c>
      <c r="E58" s="1" t="s">
        <v>102</v>
      </c>
      <c r="F58" s="27" t="s">
        <v>103</v>
      </c>
      <c r="G58" s="3">
        <v>7382.5</v>
      </c>
      <c r="H58" s="44">
        <f t="shared" si="1"/>
        <v>1845.625</v>
      </c>
      <c r="I58" s="4">
        <v>1845.625</v>
      </c>
      <c r="J58" s="4">
        <v>1845.625</v>
      </c>
      <c r="K58" s="4">
        <v>1845.625</v>
      </c>
      <c r="L58" s="28">
        <f t="shared" si="7"/>
        <v>7382.5</v>
      </c>
    </row>
    <row r="59" spans="1:12" s="43" customFormat="1" ht="12">
      <c r="A59" s="1"/>
      <c r="B59" s="1"/>
      <c r="C59" s="2">
        <v>43281</v>
      </c>
      <c r="D59" s="1" t="s">
        <v>104</v>
      </c>
      <c r="E59" s="1" t="s">
        <v>102</v>
      </c>
      <c r="F59" s="27" t="s">
        <v>105</v>
      </c>
      <c r="G59" s="3">
        <v>16616.23</v>
      </c>
      <c r="H59" s="44">
        <f t="shared" si="1"/>
        <v>4154.0575</v>
      </c>
      <c r="I59" s="4">
        <v>4154.0575</v>
      </c>
      <c r="J59" s="4">
        <v>4154.0575</v>
      </c>
      <c r="K59" s="4">
        <v>4154.0575</v>
      </c>
      <c r="L59" s="28">
        <f t="shared" si="7"/>
        <v>16616.23</v>
      </c>
    </row>
    <row r="60" spans="1:12" s="43" customFormat="1" ht="12">
      <c r="A60" s="1"/>
      <c r="B60" s="1"/>
      <c r="C60" s="2">
        <v>43281</v>
      </c>
      <c r="D60" s="1" t="s">
        <v>106</v>
      </c>
      <c r="E60" s="1" t="s">
        <v>102</v>
      </c>
      <c r="F60" s="27" t="s">
        <v>107</v>
      </c>
      <c r="G60" s="3">
        <v>6496.25</v>
      </c>
      <c r="H60" s="44">
        <f t="shared" si="1"/>
        <v>1624.0625</v>
      </c>
      <c r="I60" s="4">
        <v>1624.0625</v>
      </c>
      <c r="J60" s="4">
        <v>1624.0625</v>
      </c>
      <c r="K60" s="4">
        <v>1624.0625</v>
      </c>
      <c r="L60" s="28">
        <f t="shared" si="7"/>
        <v>6496.25</v>
      </c>
    </row>
    <row r="61" spans="3:13" ht="15">
      <c r="C61" s="2"/>
      <c r="D61" s="1"/>
      <c r="F61" s="27"/>
      <c r="G61" s="3"/>
      <c r="H61" s="33"/>
      <c r="I61" s="33"/>
      <c r="J61" s="34"/>
      <c r="K61" s="34"/>
      <c r="L61" s="28"/>
      <c r="M61" s="32"/>
    </row>
    <row r="62" spans="6:12" ht="15">
      <c r="F62" s="27"/>
      <c r="H62" s="11"/>
      <c r="I62" s="11"/>
      <c r="J62" s="12"/>
      <c r="K62" s="12"/>
      <c r="L62" s="12"/>
    </row>
    <row r="63" spans="3:12" ht="15">
      <c r="C63" s="18"/>
      <c r="D63" s="18"/>
      <c r="E63" s="18"/>
      <c r="F63" s="10" t="s">
        <v>23</v>
      </c>
      <c r="G63" s="45"/>
      <c r="H63" s="14">
        <f>SUM(H18:H62)</f>
        <v>88610.36</v>
      </c>
      <c r="I63" s="14">
        <f>SUM(I18:I62)</f>
        <v>88610.36</v>
      </c>
      <c r="J63" s="14">
        <f>SUM(J18:J62)</f>
        <v>88610.36</v>
      </c>
      <c r="K63" s="14">
        <f>SUM(K18:K62)</f>
        <v>88610.36</v>
      </c>
      <c r="L63" s="14">
        <f>SUM(H63:K63)</f>
        <v>354441.44</v>
      </c>
    </row>
    <row r="64" spans="8:12" ht="15">
      <c r="H64" s="11"/>
      <c r="I64" s="11"/>
      <c r="J64" s="11"/>
      <c r="K64" s="11"/>
      <c r="L64" s="11"/>
    </row>
    <row r="65" spans="3:12" ht="19.5" thickBot="1">
      <c r="C65" s="21"/>
      <c r="D65" s="21"/>
      <c r="E65" s="21"/>
      <c r="F65" s="5" t="s">
        <v>35</v>
      </c>
      <c r="G65" s="5"/>
      <c r="H65" s="15">
        <f>H15-H63</f>
        <v>11389.64</v>
      </c>
      <c r="I65" s="15">
        <f>I15-I63</f>
        <v>11389.64</v>
      </c>
      <c r="J65" s="15">
        <f>J15-J63</f>
        <v>11389.64</v>
      </c>
      <c r="K65" s="15">
        <f>K15-K63</f>
        <v>11389.64</v>
      </c>
      <c r="L65" s="15">
        <f>L15-L63</f>
        <v>45558.56</v>
      </c>
    </row>
    <row r="66" spans="8:12" ht="15.75" thickTop="1">
      <c r="H66" s="11"/>
      <c r="I66" s="11"/>
      <c r="J66" s="11"/>
      <c r="K66" s="11"/>
      <c r="L66" s="11"/>
    </row>
    <row r="67" spans="8:12" ht="15">
      <c r="H67" s="11"/>
      <c r="I67" s="11"/>
      <c r="J67" s="11"/>
      <c r="K67" s="11"/>
      <c r="L67" s="11"/>
    </row>
    <row r="68" ht="15">
      <c r="K68" s="11"/>
    </row>
    <row r="69" spans="10:11" ht="15">
      <c r="J69" s="7"/>
      <c r="K69" s="11"/>
    </row>
  </sheetData>
  <printOptions/>
  <pageMargins left="0.2" right="0" top="0.75" bottom="0.75" header="0.3" footer="0.3"/>
  <pageSetup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Solano County Water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Marcie Fehrenkamp</dc:creator>
  <cp:keywords/>
  <dc:description/>
  <cp:lastModifiedBy>Chris Lee</cp:lastModifiedBy>
  <cp:lastPrinted>2019-01-02T21:31:04Z</cp:lastPrinted>
  <dcterms:created xsi:type="dcterms:W3CDTF">2015-03-10T15:54:19Z</dcterms:created>
  <dcterms:modified xsi:type="dcterms:W3CDTF">2019-01-07T20:46:40Z</dcterms:modified>
  <cp:category/>
  <cp:version/>
  <cp:contentType/>
  <cp:contentStatus/>
</cp:coreProperties>
</file>